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380" activeTab="1"/>
  </bookViews>
  <sheets>
    <sheet name="DV-IDENTITY-0" sheetId="1" state="veryHidden" r:id="rId1"/>
    <sheet name="MNE4-6-7-8-9 PPAN - EVS - MULTI" sheetId="2" r:id="rId2"/>
  </sheets>
  <definedNames>
    <definedName name="_xlnm.Print_Area" localSheetId="1">'MNE4-6-7-8-9 PPAN - EVS - MULTI'!$B$2:$M$22</definedName>
    <definedName name="Z_40616DB4_7F9F_4B35_910F_9FCE596BCE10_.wvu.PrintArea" localSheetId="1" hidden="1">#REF!</definedName>
    <definedName name="Z_40616DB4_7F9F_4B35_910F_9FCE596BCE10_.wvu.PrintArea" hidden="1">#REF!</definedName>
    <definedName name="Z_40616DB4_7F9F_4B35_910F_9FCE596BCE10_.wvu.PrintTitles" localSheetId="1" hidden="1">#REF!</definedName>
    <definedName name="Z_40616DB4_7F9F_4B35_910F_9FCE596BCE10_.wvu.PrintTitles" hidden="1">#REF!</definedName>
    <definedName name="Z_555B612E_8805_4BDD_B09B_017B391DD432_.wvu.PrintArea" localSheetId="1" hidden="1">#REF!</definedName>
    <definedName name="Z_555B612E_8805_4BDD_B09B_017B391DD432_.wvu.PrintArea" hidden="1">#REF!</definedName>
    <definedName name="Z_555B612E_8805_4BDD_B09B_017B391DD432_.wvu.PrintTitles" localSheetId="1" hidden="1">#REF!</definedName>
    <definedName name="Z_555B612E_8805_4BDD_B09B_017B391DD432_.wvu.PrintTitles" hidden="1">#REF!</definedName>
  </definedNames>
  <calcPr fullCalcOnLoad="1"/>
</workbook>
</file>

<file path=xl/sharedStrings.xml><?xml version="1.0" encoding="utf-8"?>
<sst xmlns="http://schemas.openxmlformats.org/spreadsheetml/2006/main" count="41" uniqueCount="41">
  <si>
    <t>AAAAABbXjdg=</t>
  </si>
  <si>
    <t>AAAAABbXjdk=</t>
  </si>
  <si>
    <t>Ref. No.</t>
  </si>
  <si>
    <t>Domestic Preference</t>
  </si>
  <si>
    <t>Contract Description</t>
  </si>
  <si>
    <t>Number of Lots</t>
  </si>
  <si>
    <t>Procurement Method</t>
  </si>
  <si>
    <t>Expected Date of Bid Launching</t>
  </si>
  <si>
    <t>Expected Date of Bid Opening</t>
  </si>
  <si>
    <t>Expected Date of Bid Evaluation</t>
  </si>
  <si>
    <t>Expected Date of Contract Signature</t>
  </si>
  <si>
    <t>COUNTRY: MONTENEGRO</t>
  </si>
  <si>
    <t>Estimated Cost EURO (*)</t>
  </si>
  <si>
    <t xml:space="preserve">Estimated Cost in local currency </t>
  </si>
  <si>
    <t>NO</t>
  </si>
  <si>
    <t>PRIOR</t>
  </si>
  <si>
    <t>Pre-Review by the Bank PRIOR/POST</t>
  </si>
  <si>
    <t>National Open Procedure</t>
  </si>
  <si>
    <t>Contracted value</t>
  </si>
  <si>
    <t>1-services-multi</t>
  </si>
  <si>
    <t>2 lots</t>
  </si>
  <si>
    <t>Service for expenditure verification - MNE4/6/7/8/9 (*)</t>
  </si>
  <si>
    <t>113,066.36  (**)</t>
  </si>
  <si>
    <t>TbD</t>
  </si>
  <si>
    <t>(1) Services</t>
  </si>
  <si>
    <t>CHP - PROCUREMENT PLAN - MNE4/MN6/MNE7/MNE8/MNE9</t>
  </si>
  <si>
    <t xml:space="preserve">PROJECT: Expenditure Verification Services - Multiple sub-projects </t>
  </si>
  <si>
    <t xml:space="preserve">(*) Contract will be procured as part of the cumulative procurement procedure for Expenditure Verification Services of the Sub-projects: MNE4, MNE6, MNE7, MNE8 and MNE9. </t>
  </si>
  <si>
    <t>MNE4</t>
  </si>
  <si>
    <t>MNE6</t>
  </si>
  <si>
    <t>MNE7</t>
  </si>
  <si>
    <t>MNE8</t>
  </si>
  <si>
    <t>MNE9</t>
  </si>
  <si>
    <t>Sub-project</t>
  </si>
  <si>
    <t>TOTAL</t>
  </si>
  <si>
    <t>lot number</t>
  </si>
  <si>
    <t>Lot 1</t>
  </si>
  <si>
    <t>Lot 2</t>
  </si>
  <si>
    <t>Estimated budget per Lot</t>
  </si>
  <si>
    <t>(**) Estimated budget presents cumulative value of all respective budgets for Expenditure Verification Services in individual sub-projects.</t>
  </si>
  <si>
    <t>Estimated budget for individual EV Services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</si>
</sst>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&quot;RSD&quot;* #,##0.00_);_(&quot;RSD&quot;* \(#,##0.00\);_(&quot;RS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dd/mm/yyyy;@"/>
    <numFmt numFmtId="195" formatCode="_-* #,##0.00\ [$€-1]_-;\-* #,##0.00\ [$€-1]_-;_-* &quot;-&quot;??\ [$€-1]_-;_-@_-"/>
    <numFmt numFmtId="196" formatCode="_ * #,##0.00_)\ [$€-1]_ ;_ * \(#,##0.00\)\ [$€-1]_ ;_ * &quot;-&quot;??_)\ [$€-1]_ ;_ @_ "/>
    <numFmt numFmtId="197" formatCode="#,##0.00\ [$€-1];[Red]\-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Roboto"/>
      <family val="0"/>
    </font>
    <font>
      <sz val="10"/>
      <color indexed="9"/>
      <name val="Roboto"/>
      <family val="0"/>
    </font>
    <font>
      <sz val="9"/>
      <color indexed="9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9"/>
      <name val="Roboto"/>
      <family val="0"/>
    </font>
    <font>
      <b/>
      <sz val="10"/>
      <color indexed="56"/>
      <name val="Roboto"/>
      <family val="0"/>
    </font>
    <font>
      <b/>
      <sz val="9"/>
      <name val="Roboto"/>
      <family val="0"/>
    </font>
    <font>
      <b/>
      <sz val="9"/>
      <color indexed="56"/>
      <name val="Roboto"/>
      <family val="0"/>
    </font>
    <font>
      <b/>
      <i/>
      <sz val="9"/>
      <name val="Roboto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Roboto"/>
      <family val="0"/>
    </font>
    <font>
      <b/>
      <sz val="9"/>
      <color indexed="8"/>
      <name val="Roboto"/>
      <family val="0"/>
    </font>
    <font>
      <sz val="9"/>
      <color indexed="8"/>
      <name val="Roboto"/>
      <family val="0"/>
    </font>
    <font>
      <i/>
      <sz val="9"/>
      <color indexed="8"/>
      <name val="Roboto"/>
      <family val="0"/>
    </font>
    <font>
      <b/>
      <i/>
      <sz val="9"/>
      <color indexed="8"/>
      <name val="Roboto"/>
      <family val="0"/>
    </font>
    <font>
      <b/>
      <sz val="10"/>
      <color indexed="8"/>
      <name val="Roboto"/>
      <family val="0"/>
    </font>
    <font>
      <b/>
      <sz val="9"/>
      <color indexed="62"/>
      <name val="Robot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oboto"/>
      <family val="0"/>
    </font>
    <font>
      <b/>
      <sz val="9"/>
      <color theme="1"/>
      <name val="Roboto"/>
      <family val="0"/>
    </font>
    <font>
      <sz val="9"/>
      <color theme="1"/>
      <name val="Roboto"/>
      <family val="0"/>
    </font>
    <font>
      <i/>
      <sz val="9"/>
      <color theme="1"/>
      <name val="Roboto"/>
      <family val="0"/>
    </font>
    <font>
      <b/>
      <i/>
      <sz val="9"/>
      <color theme="1"/>
      <name val="Roboto"/>
      <family val="0"/>
    </font>
    <font>
      <b/>
      <sz val="10"/>
      <color theme="1"/>
      <name val="Roboto"/>
      <family val="0"/>
    </font>
    <font>
      <b/>
      <sz val="9"/>
      <color theme="3"/>
      <name val="Robot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" fillId="33" borderId="0" xfId="0" applyFont="1" applyFill="1" applyAlignment="1">
      <alignment horizontal="centerContinuous" vertical="center"/>
    </xf>
    <xf numFmtId="1" fontId="3" fillId="33" borderId="0" xfId="0" applyNumberFormat="1" applyFont="1" applyFill="1" applyAlignment="1">
      <alignment horizontal="centerContinuous" vertical="center"/>
    </xf>
    <xf numFmtId="1" fontId="3" fillId="33" borderId="0" xfId="0" applyNumberFormat="1" applyFont="1" applyFill="1" applyAlignment="1">
      <alignment horizontal="center" vertical="center"/>
    </xf>
    <xf numFmtId="1" fontId="4" fillId="33" borderId="0" xfId="42" applyNumberFormat="1" applyFont="1" applyFill="1" applyAlignment="1">
      <alignment horizontal="centerContinuous" vertical="center"/>
    </xf>
    <xf numFmtId="1" fontId="3" fillId="33" borderId="0" xfId="42" applyNumberFormat="1" applyFont="1" applyFill="1" applyAlignment="1">
      <alignment horizontal="centerContinuous" vertical="center"/>
    </xf>
    <xf numFmtId="0" fontId="56" fillId="34" borderId="0" xfId="0" applyFont="1" applyFill="1" applyBorder="1" applyAlignment="1">
      <alignment/>
    </xf>
    <xf numFmtId="0" fontId="5" fillId="34" borderId="0" xfId="0" applyFont="1" applyFill="1" applyAlignment="1">
      <alignment vertical="center"/>
    </xf>
    <xf numFmtId="3" fontId="5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 vertical="center"/>
    </xf>
    <xf numFmtId="3" fontId="6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/>
    </xf>
    <xf numFmtId="0" fontId="57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57" fillId="35" borderId="13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/>
    </xf>
    <xf numFmtId="3" fontId="59" fillId="34" borderId="0" xfId="0" applyNumberFormat="1" applyFont="1" applyFill="1" applyBorder="1" applyAlignment="1">
      <alignment/>
    </xf>
    <xf numFmtId="3" fontId="60" fillId="34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top" wrapText="1"/>
    </xf>
    <xf numFmtId="14" fontId="59" fillId="34" borderId="0" xfId="0" applyNumberFormat="1" applyFont="1" applyFill="1" applyBorder="1" applyAlignment="1">
      <alignment/>
    </xf>
    <xf numFmtId="3" fontId="61" fillId="34" borderId="0" xfId="0" applyNumberFormat="1" applyFont="1" applyFill="1" applyBorder="1" applyAlignment="1">
      <alignment/>
    </xf>
    <xf numFmtId="3" fontId="56" fillId="34" borderId="0" xfId="0" applyNumberFormat="1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center" vertical="center"/>
    </xf>
    <xf numFmtId="14" fontId="56" fillId="34" borderId="0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/>
    </xf>
    <xf numFmtId="0" fontId="56" fillId="34" borderId="0" xfId="0" applyFont="1" applyFill="1" applyAlignment="1">
      <alignment horizontal="center" wrapText="1"/>
    </xf>
    <xf numFmtId="195" fontId="57" fillId="0" borderId="0" xfId="0" applyNumberFormat="1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195" fontId="57" fillId="0" borderId="18" xfId="0" applyNumberFormat="1" applyFont="1" applyBorder="1" applyAlignment="1">
      <alignment horizontal="right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194" fontId="9" fillId="34" borderId="18" xfId="0" applyNumberFormat="1" applyFont="1" applyFill="1" applyBorder="1" applyAlignment="1">
      <alignment horizontal="center" vertical="center" wrapText="1"/>
    </xf>
    <xf numFmtId="194" fontId="9" fillId="34" borderId="19" xfId="0" applyNumberFormat="1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vertical="center"/>
    </xf>
    <xf numFmtId="3" fontId="57" fillId="38" borderId="21" xfId="0" applyNumberFormat="1" applyFont="1" applyFill="1" applyBorder="1" applyAlignment="1">
      <alignment horizontal="center" vertical="center" wrapText="1"/>
    </xf>
    <xf numFmtId="3" fontId="57" fillId="38" borderId="22" xfId="0" applyNumberFormat="1" applyFont="1" applyFill="1" applyBorder="1" applyAlignment="1">
      <alignment horizontal="center" vertical="center" wrapText="1"/>
    </xf>
    <xf numFmtId="195" fontId="58" fillId="0" borderId="23" xfId="0" applyNumberFormat="1" applyFont="1" applyBorder="1" applyAlignment="1">
      <alignment horizontal="center" vertical="center" wrapText="1"/>
    </xf>
    <xf numFmtId="195" fontId="58" fillId="0" borderId="24" xfId="0" applyNumberFormat="1" applyFont="1" applyBorder="1" applyAlignment="1">
      <alignment horizontal="center" vertical="center" wrapText="1"/>
    </xf>
    <xf numFmtId="195" fontId="58" fillId="0" borderId="15" xfId="0" applyNumberFormat="1" applyFont="1" applyBorder="1" applyAlignment="1">
      <alignment horizontal="center" vertical="center" wrapText="1"/>
    </xf>
    <xf numFmtId="196" fontId="61" fillId="38" borderId="22" xfId="0" applyNumberFormat="1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/>
    </xf>
    <xf numFmtId="0" fontId="61" fillId="34" borderId="26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61" fillId="38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0" fillId="34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6" fillId="34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6" fillId="34" borderId="2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6" fontId="61" fillId="34" borderId="30" xfId="0" applyNumberFormat="1" applyFont="1" applyFill="1" applyBorder="1" applyAlignment="1">
      <alignment vertical="center"/>
    </xf>
    <xf numFmtId="0" fontId="54" fillId="0" borderId="31" xfId="0" applyFont="1" applyBorder="1" applyAlignment="1">
      <alignment vertical="center"/>
    </xf>
    <xf numFmtId="196" fontId="61" fillId="34" borderId="31" xfId="0" applyNumberFormat="1" applyFont="1" applyFill="1" applyBorder="1" applyAlignment="1">
      <alignment vertical="center"/>
    </xf>
    <xf numFmtId="0" fontId="54" fillId="0" borderId="1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56" ht="14.25">
      <c r="A1" t="e">
        <f>IF(#REF!,"AAAAACr/7QA=",0)</f>
        <v>#REF!</v>
      </c>
      <c r="B1" t="e">
        <f>AND(#REF!,"AAAAACr/7QE=")</f>
        <v>#REF!</v>
      </c>
      <c r="C1" t="e">
        <f>AND(#REF!,"AAAAACr/7QI=")</f>
        <v>#REF!</v>
      </c>
      <c r="D1" t="e">
        <f>AND(#REF!,"AAAAACr/7QM=")</f>
        <v>#REF!</v>
      </c>
      <c r="E1" t="e">
        <f>AND(#REF!,"AAAAACr/7QQ=")</f>
        <v>#REF!</v>
      </c>
      <c r="F1" t="e">
        <f>AND(#REF!,"AAAAACr/7QU=")</f>
        <v>#REF!</v>
      </c>
      <c r="G1" t="e">
        <f>IF(#REF!,"AAAAACr/7QY=",0)</f>
        <v>#REF!</v>
      </c>
      <c r="H1" t="e">
        <f>AND(#REF!,"AAAAACr/7Qc=")</f>
        <v>#REF!</v>
      </c>
      <c r="I1" t="e">
        <f>AND(#REF!,"AAAAACr/7Qg=")</f>
        <v>#REF!</v>
      </c>
      <c r="J1" t="e">
        <f>AND(#REF!,"AAAAACr/7Qk=")</f>
        <v>#REF!</v>
      </c>
      <c r="K1" t="e">
        <f>AND(#REF!,"AAAAACr/7Qo=")</f>
        <v>#REF!</v>
      </c>
      <c r="L1" t="e">
        <f>AND(#REF!,"AAAAACr/7Qs=")</f>
        <v>#REF!</v>
      </c>
      <c r="M1" t="e">
        <f>IF(#REF!,"AAAAACr/7Qw=",0)</f>
        <v>#REF!</v>
      </c>
      <c r="N1" t="e">
        <f>AND(#REF!,"AAAAACr/7Q0=")</f>
        <v>#REF!</v>
      </c>
      <c r="O1" t="e">
        <f>AND(#REF!,"AAAAACr/7Q4=")</f>
        <v>#REF!</v>
      </c>
      <c r="P1" t="e">
        <f>AND(#REF!,"AAAAACr/7Q8=")</f>
        <v>#REF!</v>
      </c>
      <c r="Q1" t="e">
        <f>AND(#REF!,"AAAAACr/7RA=")</f>
        <v>#REF!</v>
      </c>
      <c r="R1" t="e">
        <f>AND(#REF!,"AAAAACr/7RE=")</f>
        <v>#REF!</v>
      </c>
      <c r="S1" t="e">
        <f>IF(#REF!,"AAAAACr/7RI=",0)</f>
        <v>#REF!</v>
      </c>
      <c r="T1" t="e">
        <f>AND(#REF!,"AAAAACr/7RM=")</f>
        <v>#REF!</v>
      </c>
      <c r="U1" t="e">
        <f>AND(#REF!,"AAAAACr/7RQ=")</f>
        <v>#REF!</v>
      </c>
      <c r="V1" t="e">
        <f>AND(#REF!,"AAAAACr/7RU=")</f>
        <v>#REF!</v>
      </c>
      <c r="W1" t="e">
        <f>AND(#REF!,"AAAAACr/7RY=")</f>
        <v>#REF!</v>
      </c>
      <c r="X1" t="e">
        <f>AND(#REF!,"AAAAACr/7Rc=")</f>
        <v>#REF!</v>
      </c>
      <c r="Y1" t="e">
        <f>IF(#REF!,"AAAAACr/7Rg=",0)</f>
        <v>#REF!</v>
      </c>
      <c r="Z1" t="e">
        <f>AND(#REF!,"AAAAACr/7Rk=")</f>
        <v>#REF!</v>
      </c>
      <c r="AA1" t="e">
        <f>AND(#REF!,"AAAAACr/7Ro=")</f>
        <v>#REF!</v>
      </c>
      <c r="AB1" t="e">
        <f>AND(#REF!,"AAAAACr/7Rs=")</f>
        <v>#REF!</v>
      </c>
      <c r="AC1" t="e">
        <f>AND(#REF!,"AAAAACr/7Rw=")</f>
        <v>#REF!</v>
      </c>
      <c r="AD1" t="e">
        <f>AND(#REF!,"AAAAACr/7R0=")</f>
        <v>#REF!</v>
      </c>
      <c r="AE1" t="e">
        <f>IF(#REF!,"AAAAACr/7R4=",0)</f>
        <v>#REF!</v>
      </c>
      <c r="AF1" t="e">
        <f>AND(#REF!,"AAAAACr/7R8=")</f>
        <v>#REF!</v>
      </c>
      <c r="AG1" t="e">
        <f>AND(#REF!,"AAAAACr/7SA=")</f>
        <v>#REF!</v>
      </c>
      <c r="AH1" t="e">
        <f>AND(#REF!,"AAAAACr/7SE=")</f>
        <v>#REF!</v>
      </c>
      <c r="AI1" t="e">
        <f>AND(#REF!,"AAAAACr/7SI=")</f>
        <v>#REF!</v>
      </c>
      <c r="AJ1" t="e">
        <f>AND(#REF!,"AAAAACr/7SM=")</f>
        <v>#REF!</v>
      </c>
      <c r="AK1" t="e">
        <f>IF(#REF!,"AAAAACr/7SQ=",0)</f>
        <v>#REF!</v>
      </c>
      <c r="AL1" t="e">
        <f>AND(#REF!,"AAAAACr/7SU=")</f>
        <v>#REF!</v>
      </c>
      <c r="AM1" t="e">
        <f>AND(#REF!,"AAAAACr/7SY=")</f>
        <v>#REF!</v>
      </c>
      <c r="AN1" t="e">
        <f>AND(#REF!,"AAAAACr/7Sc=")</f>
        <v>#REF!</v>
      </c>
      <c r="AO1" t="e">
        <f>AND(#REF!,"AAAAACr/7Sg=")</f>
        <v>#REF!</v>
      </c>
      <c r="AP1" t="e">
        <f>AND(#REF!,"AAAAACr/7Sk=")</f>
        <v>#REF!</v>
      </c>
      <c r="AQ1" t="e">
        <f>IF(#REF!,"AAAAACr/7So=",0)</f>
        <v>#REF!</v>
      </c>
      <c r="AR1" t="e">
        <f>AND(#REF!,"AAAAACr/7Ss=")</f>
        <v>#REF!</v>
      </c>
      <c r="AS1" t="e">
        <f>AND(#REF!,"AAAAACr/7Sw=")</f>
        <v>#REF!</v>
      </c>
      <c r="AT1" t="e">
        <f>AND(#REF!,"AAAAACr/7S0=")</f>
        <v>#REF!</v>
      </c>
      <c r="AU1" t="e">
        <f>AND(#REF!,"AAAAACr/7S4=")</f>
        <v>#REF!</v>
      </c>
      <c r="AV1" t="e">
        <f>AND(#REF!,"AAAAACr/7S8=")</f>
        <v>#REF!</v>
      </c>
      <c r="AW1" t="e">
        <f>IF(#REF!,"AAAAACr/7TA=",0)</f>
        <v>#REF!</v>
      </c>
      <c r="AX1" t="e">
        <f>AND(#REF!,"AAAAACr/7TE=")</f>
        <v>#REF!</v>
      </c>
      <c r="AY1" t="e">
        <f>AND(#REF!,"AAAAACr/7TI=")</f>
        <v>#REF!</v>
      </c>
      <c r="AZ1" t="e">
        <f>AND(#REF!,"AAAAACr/7TM=")</f>
        <v>#REF!</v>
      </c>
      <c r="BA1" t="e">
        <f>AND(#REF!,"AAAAACr/7TQ=")</f>
        <v>#REF!</v>
      </c>
      <c r="BB1" t="e">
        <f>AND(#REF!,"AAAAACr/7TU=")</f>
        <v>#REF!</v>
      </c>
      <c r="BC1" t="e">
        <f>IF(#REF!,"AAAAACr/7TY=",0)</f>
        <v>#REF!</v>
      </c>
      <c r="BD1" t="e">
        <f>AND(#REF!,"AAAAACr/7Tc=")</f>
        <v>#REF!</v>
      </c>
      <c r="BE1" t="e">
        <f>AND(#REF!,"AAAAACr/7Tg=")</f>
        <v>#REF!</v>
      </c>
      <c r="BF1" t="e">
        <f>AND(#REF!,"AAAAACr/7Tk=")</f>
        <v>#REF!</v>
      </c>
      <c r="BG1" t="e">
        <f>AND(#REF!,"AAAAACr/7To=")</f>
        <v>#REF!</v>
      </c>
      <c r="BH1" t="e">
        <f>AND(#REF!,"AAAAACr/7Ts=")</f>
        <v>#REF!</v>
      </c>
      <c r="BI1" t="e">
        <f>IF(#REF!,"AAAAACr/7Tw=",0)</f>
        <v>#REF!</v>
      </c>
      <c r="BJ1" t="e">
        <f>AND(#REF!,"AAAAACr/7T0=")</f>
        <v>#REF!</v>
      </c>
      <c r="BK1" t="e">
        <f>AND(#REF!,"AAAAACr/7T4=")</f>
        <v>#REF!</v>
      </c>
      <c r="BL1" t="e">
        <f>AND(#REF!,"AAAAACr/7T8=")</f>
        <v>#REF!</v>
      </c>
      <c r="BM1" t="e">
        <f>AND(#REF!,"AAAAACr/7UA=")</f>
        <v>#REF!</v>
      </c>
      <c r="BN1" t="e">
        <f>AND(#REF!,"AAAAACr/7UE=")</f>
        <v>#REF!</v>
      </c>
      <c r="BO1" t="e">
        <f>IF(#REF!,"AAAAACr/7UI=",0)</f>
        <v>#REF!</v>
      </c>
      <c r="BP1" t="e">
        <f>AND(#REF!,"AAAAACr/7UM=")</f>
        <v>#REF!</v>
      </c>
      <c r="BQ1" t="e">
        <f>AND(#REF!,"AAAAACr/7UQ=")</f>
        <v>#REF!</v>
      </c>
      <c r="BR1" t="e">
        <f>AND(#REF!,"AAAAACr/7UU=")</f>
        <v>#REF!</v>
      </c>
      <c r="BS1" t="e">
        <f>AND(#REF!,"AAAAACr/7UY=")</f>
        <v>#REF!</v>
      </c>
      <c r="BT1" t="e">
        <f>AND(#REF!,"AAAAACr/7Uc=")</f>
        <v>#REF!</v>
      </c>
      <c r="BU1" t="e">
        <f>IF(#REF!,"AAAAACr/7Ug=",0)</f>
        <v>#REF!</v>
      </c>
      <c r="BV1" t="e">
        <f>AND(#REF!,"AAAAACr/7Uk=")</f>
        <v>#REF!</v>
      </c>
      <c r="BW1" t="e">
        <f>AND(#REF!,"AAAAACr/7Uo=")</f>
        <v>#REF!</v>
      </c>
      <c r="BX1" t="e">
        <f>AND(#REF!,"AAAAACr/7Us=")</f>
        <v>#REF!</v>
      </c>
      <c r="BY1" t="e">
        <f>AND(#REF!,"AAAAACr/7Uw=")</f>
        <v>#REF!</v>
      </c>
      <c r="BZ1" t="e">
        <f>AND(#REF!,"AAAAACr/7U0=")</f>
        <v>#REF!</v>
      </c>
      <c r="CA1" t="e">
        <f>IF(#REF!,"AAAAACr/7U4=",0)</f>
        <v>#REF!</v>
      </c>
      <c r="CB1" t="e">
        <f>AND(#REF!,"AAAAACr/7U8=")</f>
        <v>#REF!</v>
      </c>
      <c r="CC1" t="e">
        <f>AND(#REF!,"AAAAACr/7VA=")</f>
        <v>#REF!</v>
      </c>
      <c r="CD1" t="e">
        <f>AND(#REF!,"AAAAACr/7VE=")</f>
        <v>#REF!</v>
      </c>
      <c r="CE1" t="e">
        <f>AND(#REF!,"AAAAACr/7VI=")</f>
        <v>#REF!</v>
      </c>
      <c r="CF1" t="e">
        <f>AND(#REF!,"AAAAACr/7VM=")</f>
        <v>#REF!</v>
      </c>
      <c r="CG1" t="e">
        <f>IF(#REF!,"AAAAACr/7VQ=",0)</f>
        <v>#REF!</v>
      </c>
      <c r="CH1" t="e">
        <f>AND(#REF!,"AAAAACr/7VU=")</f>
        <v>#REF!</v>
      </c>
      <c r="CI1" t="e">
        <f>AND(#REF!,"AAAAACr/7VY=")</f>
        <v>#REF!</v>
      </c>
      <c r="CJ1" t="e">
        <f>AND(#REF!,"AAAAACr/7Vc=")</f>
        <v>#REF!</v>
      </c>
      <c r="CK1" t="e">
        <f>AND(#REF!,"AAAAACr/7Vg=")</f>
        <v>#REF!</v>
      </c>
      <c r="CL1" t="e">
        <f>AND(#REF!,"AAAAACr/7Vk=")</f>
        <v>#REF!</v>
      </c>
      <c r="CM1" t="e">
        <f>IF(#REF!,"AAAAACr/7Vo=",0)</f>
        <v>#REF!</v>
      </c>
      <c r="CN1" t="e">
        <f>AND(#REF!,"AAAAACr/7Vs=")</f>
        <v>#REF!</v>
      </c>
      <c r="CO1" t="e">
        <f>AND(#REF!,"AAAAACr/7Vw=")</f>
        <v>#REF!</v>
      </c>
      <c r="CP1" t="e">
        <f>AND(#REF!,"AAAAACr/7V0=")</f>
        <v>#REF!</v>
      </c>
      <c r="CQ1" t="e">
        <f>AND(#REF!,"AAAAACr/7V4=")</f>
        <v>#REF!</v>
      </c>
      <c r="CR1" t="e">
        <f>AND(#REF!,"AAAAACr/7V8=")</f>
        <v>#REF!</v>
      </c>
      <c r="CS1" t="e">
        <f>IF(#REF!,"AAAAACr/7WA=",0)</f>
        <v>#REF!</v>
      </c>
      <c r="CT1" t="e">
        <f>AND(#REF!,"AAAAACr/7WE=")</f>
        <v>#REF!</v>
      </c>
      <c r="CU1" t="e">
        <f>AND(#REF!,"AAAAACr/7WI=")</f>
        <v>#REF!</v>
      </c>
      <c r="CV1" t="e">
        <f>AND(#REF!,"AAAAACr/7WM=")</f>
        <v>#REF!</v>
      </c>
      <c r="CW1" t="e">
        <f>AND(#REF!,"AAAAACr/7WQ=")</f>
        <v>#REF!</v>
      </c>
      <c r="CX1" t="e">
        <f>AND(#REF!,"AAAAACr/7WU=")</f>
        <v>#REF!</v>
      </c>
      <c r="CY1" t="e">
        <f>IF(#REF!,"AAAAACr/7WY=",0)</f>
        <v>#REF!</v>
      </c>
      <c r="CZ1" t="e">
        <f>AND(#REF!,"AAAAACr/7Wc=")</f>
        <v>#REF!</v>
      </c>
      <c r="DA1" t="e">
        <f>AND(#REF!,"AAAAACr/7Wg=")</f>
        <v>#REF!</v>
      </c>
      <c r="DB1" t="e">
        <f>AND(#REF!,"AAAAACr/7Wk=")</f>
        <v>#REF!</v>
      </c>
      <c r="DC1" t="e">
        <f>AND(#REF!,"AAAAACr/7Wo=")</f>
        <v>#REF!</v>
      </c>
      <c r="DD1" t="e">
        <f>AND(#REF!,"AAAAACr/7Ws=")</f>
        <v>#REF!</v>
      </c>
      <c r="DE1" t="e">
        <f>IF(#REF!,"AAAAACr/7Ww=",0)</f>
        <v>#REF!</v>
      </c>
      <c r="DF1" t="e">
        <f>AND(#REF!,"AAAAACr/7W0=")</f>
        <v>#REF!</v>
      </c>
      <c r="DG1" t="e">
        <f>AND(#REF!,"AAAAACr/7W4=")</f>
        <v>#REF!</v>
      </c>
      <c r="DH1" t="e">
        <f>AND(#REF!,"AAAAACr/7W8=")</f>
        <v>#REF!</v>
      </c>
      <c r="DI1" t="e">
        <f>AND(#REF!,"AAAAACr/7XA=")</f>
        <v>#REF!</v>
      </c>
      <c r="DJ1" t="e">
        <f>AND(#REF!,"AAAAACr/7XE=")</f>
        <v>#REF!</v>
      </c>
      <c r="DK1" t="e">
        <f>IF(#REF!,"AAAAACr/7XI=",0)</f>
        <v>#REF!</v>
      </c>
      <c r="DL1" t="e">
        <f>AND(#REF!,"AAAAACr/7XM=")</f>
        <v>#REF!</v>
      </c>
      <c r="DM1" t="e">
        <f>AND(#REF!,"AAAAACr/7XQ=")</f>
        <v>#REF!</v>
      </c>
      <c r="DN1" t="e">
        <f>AND(#REF!,"AAAAACr/7XU=")</f>
        <v>#REF!</v>
      </c>
      <c r="DO1" t="e">
        <f>AND(#REF!,"AAAAACr/7XY=")</f>
        <v>#REF!</v>
      </c>
      <c r="DP1" t="e">
        <f>AND(#REF!,"AAAAACr/7Xc=")</f>
        <v>#REF!</v>
      </c>
      <c r="DQ1" t="e">
        <f>IF(#REF!,"AAAAACr/7Xg=",0)</f>
        <v>#REF!</v>
      </c>
      <c r="DR1" t="e">
        <f>AND(#REF!,"AAAAACr/7Xk=")</f>
        <v>#REF!</v>
      </c>
      <c r="DS1" t="e">
        <f>AND(#REF!,"AAAAACr/7Xo=")</f>
        <v>#REF!</v>
      </c>
      <c r="DT1" t="e">
        <f>AND(#REF!,"AAAAACr/7Xs=")</f>
        <v>#REF!</v>
      </c>
      <c r="DU1" t="e">
        <f>AND(#REF!,"AAAAACr/7Xw=")</f>
        <v>#REF!</v>
      </c>
      <c r="DV1" t="e">
        <f>AND(#REF!,"AAAAACr/7X0=")</f>
        <v>#REF!</v>
      </c>
      <c r="DW1" t="e">
        <f>IF(#REF!,"AAAAACr/7X4=",0)</f>
        <v>#REF!</v>
      </c>
      <c r="DX1" t="e">
        <f>AND(#REF!,"AAAAACr/7X8=")</f>
        <v>#REF!</v>
      </c>
      <c r="DY1" t="e">
        <f>AND(#REF!,"AAAAACr/7YA=")</f>
        <v>#REF!</v>
      </c>
      <c r="DZ1" t="e">
        <f>AND(#REF!,"AAAAACr/7YE=")</f>
        <v>#REF!</v>
      </c>
      <c r="EA1" t="e">
        <f>AND(#REF!,"AAAAACr/7YI=")</f>
        <v>#REF!</v>
      </c>
      <c r="EB1" t="e">
        <f>AND(#REF!,"AAAAACr/7YM=")</f>
        <v>#REF!</v>
      </c>
      <c r="EC1" t="e">
        <f>IF(#REF!,"AAAAACr/7YQ=",0)</f>
        <v>#REF!</v>
      </c>
      <c r="ED1" t="e">
        <f>AND(#REF!,"AAAAACr/7YU=")</f>
        <v>#REF!</v>
      </c>
      <c r="EE1" t="e">
        <f>AND(#REF!,"AAAAACr/7YY=")</f>
        <v>#REF!</v>
      </c>
      <c r="EF1" t="e">
        <f>AND(#REF!,"AAAAACr/7Yc=")</f>
        <v>#REF!</v>
      </c>
      <c r="EG1" t="e">
        <f>AND(#REF!,"AAAAACr/7Yg=")</f>
        <v>#REF!</v>
      </c>
      <c r="EH1" t="e">
        <f>AND(#REF!,"AAAAACr/7Yk=")</f>
        <v>#REF!</v>
      </c>
      <c r="EI1" t="e">
        <f>IF(#REF!,"AAAAACr/7Yo=",0)</f>
        <v>#REF!</v>
      </c>
      <c r="EJ1" t="e">
        <f>AND(#REF!,"AAAAACr/7Ys=")</f>
        <v>#REF!</v>
      </c>
      <c r="EK1" t="e">
        <f>AND(#REF!,"AAAAACr/7Yw=")</f>
        <v>#REF!</v>
      </c>
      <c r="EL1" t="e">
        <f>AND(#REF!,"AAAAACr/7Y0=")</f>
        <v>#REF!</v>
      </c>
      <c r="EM1" t="e">
        <f>AND(#REF!,"AAAAACr/7Y4=")</f>
        <v>#REF!</v>
      </c>
      <c r="EN1" t="e">
        <f>AND(#REF!,"AAAAACr/7Y8=")</f>
        <v>#REF!</v>
      </c>
      <c r="EO1" t="e">
        <f>IF(#REF!,"AAAAACr/7ZA=",0)</f>
        <v>#REF!</v>
      </c>
      <c r="EP1" t="e">
        <f>AND(#REF!,"AAAAACr/7ZE=")</f>
        <v>#REF!</v>
      </c>
      <c r="EQ1" t="e">
        <f>AND(#REF!,"AAAAACr/7ZI=")</f>
        <v>#REF!</v>
      </c>
      <c r="ER1" t="e">
        <f>AND(#REF!,"AAAAACr/7ZM=")</f>
        <v>#REF!</v>
      </c>
      <c r="ES1" t="e">
        <f>AND(#REF!,"AAAAACr/7ZQ=")</f>
        <v>#REF!</v>
      </c>
      <c r="ET1" t="e">
        <f>AND(#REF!,"AAAAACr/7ZU=")</f>
        <v>#REF!</v>
      </c>
      <c r="EU1" t="e">
        <f>IF(#REF!,"AAAAACr/7ZY=",0)</f>
        <v>#REF!</v>
      </c>
      <c r="EV1" t="e">
        <f>AND(#REF!,"AAAAACr/7Zc=")</f>
        <v>#REF!</v>
      </c>
      <c r="EW1" t="e">
        <f>AND(#REF!,"AAAAACr/7Zg=")</f>
        <v>#REF!</v>
      </c>
      <c r="EX1" t="e">
        <f>AND(#REF!,"AAAAACr/7Zk=")</f>
        <v>#REF!</v>
      </c>
      <c r="EY1" t="e">
        <f>AND(#REF!,"AAAAACr/7Zo=")</f>
        <v>#REF!</v>
      </c>
      <c r="EZ1" t="e">
        <f>AND(#REF!,"AAAAACr/7Zs=")</f>
        <v>#REF!</v>
      </c>
      <c r="FA1" t="e">
        <f>IF(#REF!,"AAAAACr/7Zw=",0)</f>
        <v>#REF!</v>
      </c>
      <c r="FB1" t="e">
        <f>AND(#REF!,"AAAAACr/7Z0=")</f>
        <v>#REF!</v>
      </c>
      <c r="FC1" t="e">
        <f>AND(#REF!,"AAAAACr/7Z4=")</f>
        <v>#REF!</v>
      </c>
      <c r="FD1" t="e">
        <f>AND(#REF!,"AAAAACr/7Z8=")</f>
        <v>#REF!</v>
      </c>
      <c r="FE1" t="e">
        <f>AND(#REF!,"AAAAACr/7aA=")</f>
        <v>#REF!</v>
      </c>
      <c r="FF1" t="e">
        <f>AND(#REF!,"AAAAACr/7aE=")</f>
        <v>#REF!</v>
      </c>
      <c r="FG1" t="e">
        <f>IF(#REF!,"AAAAACr/7aI=",0)</f>
        <v>#REF!</v>
      </c>
      <c r="FH1" t="e">
        <f>AND(#REF!,"AAAAACr/7aM=")</f>
        <v>#REF!</v>
      </c>
      <c r="FI1" t="e">
        <f>AND(#REF!,"AAAAACr/7aQ=")</f>
        <v>#REF!</v>
      </c>
      <c r="FJ1" t="e">
        <f>AND(#REF!,"AAAAACr/7aU=")</f>
        <v>#REF!</v>
      </c>
      <c r="FK1" t="e">
        <f>AND(#REF!,"AAAAACr/7aY=")</f>
        <v>#REF!</v>
      </c>
      <c r="FL1" t="e">
        <f>AND(#REF!,"AAAAACr/7ac=")</f>
        <v>#REF!</v>
      </c>
      <c r="FM1" t="e">
        <f>IF(#REF!,"AAAAACr/7ag=",0)</f>
        <v>#REF!</v>
      </c>
      <c r="FN1" t="e">
        <f>AND(#REF!,"AAAAACr/7ak=")</f>
        <v>#REF!</v>
      </c>
      <c r="FO1" t="e">
        <f>AND(#REF!,"AAAAACr/7ao=")</f>
        <v>#REF!</v>
      </c>
      <c r="FP1" t="e">
        <f>AND(#REF!,"AAAAACr/7as=")</f>
        <v>#REF!</v>
      </c>
      <c r="FQ1" t="e">
        <f>AND(#REF!,"AAAAACr/7aw=")</f>
        <v>#REF!</v>
      </c>
      <c r="FR1" t="e">
        <f>AND(#REF!,"AAAAACr/7a0=")</f>
        <v>#REF!</v>
      </c>
      <c r="FS1" t="e">
        <f>IF(#REF!,"AAAAACr/7a4=",0)</f>
        <v>#REF!</v>
      </c>
      <c r="FT1" t="e">
        <f>AND(#REF!,"AAAAACr/7a8=")</f>
        <v>#REF!</v>
      </c>
      <c r="FU1" t="e">
        <f>AND(#REF!,"AAAAACr/7bA=")</f>
        <v>#REF!</v>
      </c>
      <c r="FV1" t="e">
        <f>AND(#REF!,"AAAAACr/7bE=")</f>
        <v>#REF!</v>
      </c>
      <c r="FW1" t="e">
        <f>AND(#REF!,"AAAAACr/7bI=")</f>
        <v>#REF!</v>
      </c>
      <c r="FX1" t="e">
        <f>AND(#REF!,"AAAAACr/7bM=")</f>
        <v>#REF!</v>
      </c>
      <c r="FY1" t="e">
        <f>IF(#REF!,"AAAAACr/7bQ=",0)</f>
        <v>#REF!</v>
      </c>
      <c r="FZ1" t="e">
        <f>AND(#REF!,"AAAAACr/7bU=")</f>
        <v>#REF!</v>
      </c>
      <c r="GA1" t="e">
        <f>AND(#REF!,"AAAAACr/7bY=")</f>
        <v>#REF!</v>
      </c>
      <c r="GB1" t="e">
        <f>AND(#REF!,"AAAAACr/7bc=")</f>
        <v>#REF!</v>
      </c>
      <c r="GC1" t="e">
        <f>AND(#REF!,"AAAAACr/7bg=")</f>
        <v>#REF!</v>
      </c>
      <c r="GD1" t="e">
        <f>AND(#REF!,"AAAAACr/7bk=")</f>
        <v>#REF!</v>
      </c>
      <c r="GE1" t="e">
        <f>IF(#REF!,"AAAAACr/7bo=",0)</f>
        <v>#REF!</v>
      </c>
      <c r="GF1" t="e">
        <f>AND(#REF!,"AAAAACr/7bs=")</f>
        <v>#REF!</v>
      </c>
      <c r="GG1" t="e">
        <f>AND(#REF!,"AAAAACr/7bw=")</f>
        <v>#REF!</v>
      </c>
      <c r="GH1" t="e">
        <f>AND(#REF!,"AAAAACr/7b0=")</f>
        <v>#REF!</v>
      </c>
      <c r="GI1" t="e">
        <f>AND(#REF!,"AAAAACr/7b4=")</f>
        <v>#REF!</v>
      </c>
      <c r="GJ1" t="e">
        <f>AND(#REF!,"AAAAACr/7b8=")</f>
        <v>#REF!</v>
      </c>
      <c r="GK1" t="e">
        <f>IF(#REF!,"AAAAACr/7cA=",0)</f>
        <v>#REF!</v>
      </c>
      <c r="GL1" t="e">
        <f>AND(#REF!,"AAAAACr/7cE=")</f>
        <v>#REF!</v>
      </c>
      <c r="GM1" t="e">
        <f>AND(#REF!,"AAAAACr/7cI=")</f>
        <v>#REF!</v>
      </c>
      <c r="GN1" t="e">
        <f>AND(#REF!,"AAAAACr/7cM=")</f>
        <v>#REF!</v>
      </c>
      <c r="GO1" t="e">
        <f>AND(#REF!,"AAAAACr/7cQ=")</f>
        <v>#REF!</v>
      </c>
      <c r="GP1" t="e">
        <f>AND(#REF!,"AAAAACr/7cU=")</f>
        <v>#REF!</v>
      </c>
      <c r="GQ1" t="e">
        <f>IF(#REF!,"AAAAACr/7cY=",0)</f>
        <v>#REF!</v>
      </c>
      <c r="GR1" t="e">
        <f>AND(#REF!,"AAAAACr/7cc=")</f>
        <v>#REF!</v>
      </c>
      <c r="GS1" t="e">
        <f>AND(#REF!,"AAAAACr/7cg=")</f>
        <v>#REF!</v>
      </c>
      <c r="GT1" t="e">
        <f>AND(#REF!,"AAAAACr/7ck=")</f>
        <v>#REF!</v>
      </c>
      <c r="GU1" t="e">
        <f>AND(#REF!,"AAAAACr/7co=")</f>
        <v>#REF!</v>
      </c>
      <c r="GV1" t="e">
        <f>AND(#REF!,"AAAAACr/7cs=")</f>
        <v>#REF!</v>
      </c>
      <c r="GW1" t="e">
        <f>IF(#REF!,"AAAAACr/7cw=",0)</f>
        <v>#REF!</v>
      </c>
      <c r="GX1" t="e">
        <f>AND(#REF!,"AAAAACr/7c0=")</f>
        <v>#REF!</v>
      </c>
      <c r="GY1" t="e">
        <f>AND(#REF!,"AAAAACr/7c4=")</f>
        <v>#REF!</v>
      </c>
      <c r="GZ1" t="e">
        <f>AND(#REF!,"AAAAACr/7c8=")</f>
        <v>#REF!</v>
      </c>
      <c r="HA1" t="e">
        <f>AND(#REF!,"AAAAACr/7dA=")</f>
        <v>#REF!</v>
      </c>
      <c r="HB1" t="e">
        <f>AND(#REF!,"AAAAACr/7dE=")</f>
        <v>#REF!</v>
      </c>
      <c r="HC1" t="e">
        <f>IF(#REF!,"AAAAACr/7dI=",0)</f>
        <v>#REF!</v>
      </c>
      <c r="HD1" t="e">
        <f>AND(#REF!,"AAAAACr/7dM=")</f>
        <v>#REF!</v>
      </c>
      <c r="HE1" t="e">
        <f>AND(#REF!,"AAAAACr/7dQ=")</f>
        <v>#REF!</v>
      </c>
      <c r="HF1" t="e">
        <f>AND(#REF!,"AAAAACr/7dU=")</f>
        <v>#REF!</v>
      </c>
      <c r="HG1" t="e">
        <f>AND(#REF!,"AAAAACr/7dY=")</f>
        <v>#REF!</v>
      </c>
      <c r="HH1" t="e">
        <f>AND(#REF!,"AAAAACr/7dc=")</f>
        <v>#REF!</v>
      </c>
      <c r="HI1" t="e">
        <f>IF(#REF!,"AAAAACr/7dg=",0)</f>
        <v>#REF!</v>
      </c>
      <c r="HJ1" t="e">
        <f>AND(#REF!,"AAAAACr/7dk=")</f>
        <v>#REF!</v>
      </c>
      <c r="HK1" t="e">
        <f>AND(#REF!,"AAAAACr/7do=")</f>
        <v>#REF!</v>
      </c>
      <c r="HL1" t="e">
        <f>AND(#REF!,"AAAAACr/7ds=")</f>
        <v>#REF!</v>
      </c>
      <c r="HM1" t="e">
        <f>AND(#REF!,"AAAAACr/7dw=")</f>
        <v>#REF!</v>
      </c>
      <c r="HN1" t="e">
        <f>AND(#REF!,"AAAAACr/7d0=")</f>
        <v>#REF!</v>
      </c>
      <c r="HO1" t="e">
        <f>IF(#REF!,"AAAAACr/7d4=",0)</f>
        <v>#REF!</v>
      </c>
      <c r="HP1" t="e">
        <f>AND(#REF!,"AAAAACr/7d8=")</f>
        <v>#REF!</v>
      </c>
      <c r="HQ1" t="e">
        <f>AND(#REF!,"AAAAACr/7eA=")</f>
        <v>#REF!</v>
      </c>
      <c r="HR1" t="e">
        <f>AND(#REF!,"AAAAACr/7eE=")</f>
        <v>#REF!</v>
      </c>
      <c r="HS1" t="e">
        <f>AND(#REF!,"AAAAACr/7eI=")</f>
        <v>#REF!</v>
      </c>
      <c r="HT1" t="e">
        <f>AND(#REF!,"AAAAACr/7eM=")</f>
        <v>#REF!</v>
      </c>
      <c r="HU1" t="e">
        <f>IF(#REF!,"AAAAACr/7eQ=",0)</f>
        <v>#REF!</v>
      </c>
      <c r="HV1" t="e">
        <f>AND(#REF!,"AAAAACr/7eU=")</f>
        <v>#REF!</v>
      </c>
      <c r="HW1" t="e">
        <f>AND(#REF!,"AAAAACr/7eY=")</f>
        <v>#REF!</v>
      </c>
      <c r="HX1" t="e">
        <f>AND(#REF!,"AAAAACr/7ec=")</f>
        <v>#REF!</v>
      </c>
      <c r="HY1" t="e">
        <f>AND(#REF!,"AAAAACr/7eg=")</f>
        <v>#REF!</v>
      </c>
      <c r="HZ1" t="e">
        <f>AND(#REF!,"AAAAACr/7ek=")</f>
        <v>#REF!</v>
      </c>
      <c r="IA1" t="e">
        <f>IF(#REF!,"AAAAACr/7eo=",0)</f>
        <v>#REF!</v>
      </c>
      <c r="IB1" t="e">
        <f>AND(#REF!,"AAAAACr/7es=")</f>
        <v>#REF!</v>
      </c>
      <c r="IC1" t="e">
        <f>AND(#REF!,"AAAAACr/7ew=")</f>
        <v>#REF!</v>
      </c>
      <c r="ID1" t="e">
        <f>AND(#REF!,"AAAAACr/7e0=")</f>
        <v>#REF!</v>
      </c>
      <c r="IE1" t="e">
        <f>AND(#REF!,"AAAAACr/7e4=")</f>
        <v>#REF!</v>
      </c>
      <c r="IF1" t="e">
        <f>AND(#REF!,"AAAAACr/7e8=")</f>
        <v>#REF!</v>
      </c>
      <c r="IG1" t="e">
        <f>IF(#REF!,"AAAAACr/7fA=",0)</f>
        <v>#REF!</v>
      </c>
      <c r="IH1" t="e">
        <f>AND(#REF!,"AAAAACr/7fE=")</f>
        <v>#REF!</v>
      </c>
      <c r="II1" t="e">
        <f>AND(#REF!,"AAAAACr/7fI=")</f>
        <v>#REF!</v>
      </c>
      <c r="IJ1" t="e">
        <f>AND(#REF!,"AAAAACr/7fM=")</f>
        <v>#REF!</v>
      </c>
      <c r="IK1" t="e">
        <f>AND(#REF!,"AAAAACr/7fQ=")</f>
        <v>#REF!</v>
      </c>
      <c r="IL1" t="e">
        <f>AND(#REF!,"AAAAACr/7fU=")</f>
        <v>#REF!</v>
      </c>
      <c r="IM1" t="e">
        <f>IF(#REF!,"AAAAACr/7fY=",0)</f>
        <v>#REF!</v>
      </c>
      <c r="IN1" t="e">
        <f>AND(#REF!,"AAAAACr/7fc=")</f>
        <v>#REF!</v>
      </c>
      <c r="IO1" t="e">
        <f>AND(#REF!,"AAAAACr/7fg=")</f>
        <v>#REF!</v>
      </c>
      <c r="IP1" t="e">
        <f>AND(#REF!,"AAAAACr/7fk=")</f>
        <v>#REF!</v>
      </c>
      <c r="IQ1" t="e">
        <f>AND(#REF!,"AAAAACr/7fo=")</f>
        <v>#REF!</v>
      </c>
      <c r="IR1" t="e">
        <f>AND(#REF!,"AAAAACr/7fs=")</f>
        <v>#REF!</v>
      </c>
      <c r="IS1" t="e">
        <f>IF(#REF!,"AAAAACr/7fw=",0)</f>
        <v>#REF!</v>
      </c>
      <c r="IT1" t="e">
        <f>AND(#REF!,"AAAAACr/7f0=")</f>
        <v>#REF!</v>
      </c>
      <c r="IU1" t="e">
        <f>AND(#REF!,"AAAAACr/7f4=")</f>
        <v>#REF!</v>
      </c>
      <c r="IV1" t="e">
        <f>AND(#REF!,"AAAAACr/7f8=")</f>
        <v>#REF!</v>
      </c>
    </row>
    <row r="2" spans="1:256" ht="14.25">
      <c r="A2" t="e">
        <f>AND(#REF!,"AAAAAC2+/gA=")</f>
        <v>#REF!</v>
      </c>
      <c r="B2" t="e">
        <f>AND(#REF!,"AAAAAC2+/gE=")</f>
        <v>#REF!</v>
      </c>
      <c r="C2" t="e">
        <f>IF(#REF!,"AAAAAC2+/gI=",0)</f>
        <v>#REF!</v>
      </c>
      <c r="D2" t="e">
        <f>AND(#REF!,"AAAAAC2+/gM=")</f>
        <v>#REF!</v>
      </c>
      <c r="E2" t="e">
        <f>AND(#REF!,"AAAAAC2+/gQ=")</f>
        <v>#REF!</v>
      </c>
      <c r="F2" t="e">
        <f>AND(#REF!,"AAAAAC2+/gU=")</f>
        <v>#REF!</v>
      </c>
      <c r="G2" t="e">
        <f>AND(#REF!,"AAAAAC2+/gY=")</f>
        <v>#REF!</v>
      </c>
      <c r="H2" t="e">
        <f>AND(#REF!,"AAAAAC2+/gc=")</f>
        <v>#REF!</v>
      </c>
      <c r="I2" t="e">
        <f>IF(#REF!,"AAAAAC2+/gg=",0)</f>
        <v>#REF!</v>
      </c>
      <c r="J2" t="e">
        <f>AND(#REF!,"AAAAAC2+/gk=")</f>
        <v>#REF!</v>
      </c>
      <c r="K2" t="e">
        <f>AND(#REF!,"AAAAAC2+/go=")</f>
        <v>#REF!</v>
      </c>
      <c r="L2" t="e">
        <f>AND(#REF!,"AAAAAC2+/gs=")</f>
        <v>#REF!</v>
      </c>
      <c r="M2" t="e">
        <f>AND(#REF!,"AAAAAC2+/gw=")</f>
        <v>#REF!</v>
      </c>
      <c r="N2" t="e">
        <f>AND(#REF!,"AAAAAC2+/g0=")</f>
        <v>#REF!</v>
      </c>
      <c r="O2" t="e">
        <f>IF(#REF!,"AAAAAC2+/g4=",0)</f>
        <v>#REF!</v>
      </c>
      <c r="P2" t="e">
        <f>AND(#REF!,"AAAAAC2+/g8=")</f>
        <v>#REF!</v>
      </c>
      <c r="Q2" t="e">
        <f>AND(#REF!,"AAAAAC2+/hA=")</f>
        <v>#REF!</v>
      </c>
      <c r="R2" t="e">
        <f>AND(#REF!,"AAAAAC2+/hE=")</f>
        <v>#REF!</v>
      </c>
      <c r="S2" t="e">
        <f>AND(#REF!,"AAAAAC2+/hI=")</f>
        <v>#REF!</v>
      </c>
      <c r="T2" t="e">
        <f>AND(#REF!,"AAAAAC2+/hM=")</f>
        <v>#REF!</v>
      </c>
      <c r="U2" t="e">
        <f>IF(#REF!,"AAAAAC2+/hQ=",0)</f>
        <v>#REF!</v>
      </c>
      <c r="V2" t="e">
        <f>AND(#REF!,"AAAAAC2+/hU=")</f>
        <v>#REF!</v>
      </c>
      <c r="W2" t="e">
        <f>AND(#REF!,"AAAAAC2+/hY=")</f>
        <v>#REF!</v>
      </c>
      <c r="X2" t="e">
        <f>AND(#REF!,"AAAAAC2+/hc=")</f>
        <v>#REF!</v>
      </c>
      <c r="Y2" t="e">
        <f>AND(#REF!,"AAAAAC2+/hg=")</f>
        <v>#REF!</v>
      </c>
      <c r="Z2" t="e">
        <f>AND(#REF!,"AAAAAC2+/hk=")</f>
        <v>#REF!</v>
      </c>
      <c r="AA2" t="e">
        <f>IF(#REF!,"AAAAAC2+/ho=",0)</f>
        <v>#REF!</v>
      </c>
      <c r="AB2" t="e">
        <f>AND(#REF!,"AAAAAC2+/hs=")</f>
        <v>#REF!</v>
      </c>
      <c r="AC2" t="e">
        <f>AND(#REF!,"AAAAAC2+/hw=")</f>
        <v>#REF!</v>
      </c>
      <c r="AD2" t="e">
        <f>AND(#REF!,"AAAAAC2+/h0=")</f>
        <v>#REF!</v>
      </c>
      <c r="AE2" t="e">
        <f>AND(#REF!,"AAAAAC2+/h4=")</f>
        <v>#REF!</v>
      </c>
      <c r="AF2" t="e">
        <f>AND(#REF!,"AAAAAC2+/h8=")</f>
        <v>#REF!</v>
      </c>
      <c r="AG2" t="e">
        <f>IF(#REF!,"AAAAAC2+/iA=",0)</f>
        <v>#REF!</v>
      </c>
      <c r="AH2" t="e">
        <f>AND(#REF!,"AAAAAC2+/iE=")</f>
        <v>#REF!</v>
      </c>
      <c r="AI2" t="e">
        <f>AND(#REF!,"AAAAAC2+/iI=")</f>
        <v>#REF!</v>
      </c>
      <c r="AJ2" t="e">
        <f>AND(#REF!,"AAAAAC2+/iM=")</f>
        <v>#REF!</v>
      </c>
      <c r="AK2" t="e">
        <f>AND(#REF!,"AAAAAC2+/iQ=")</f>
        <v>#REF!</v>
      </c>
      <c r="AL2" t="e">
        <f>AND(#REF!,"AAAAAC2+/iU=")</f>
        <v>#REF!</v>
      </c>
      <c r="AM2" t="e">
        <f>IF(#REF!,"AAAAAC2+/iY=",0)</f>
        <v>#REF!</v>
      </c>
      <c r="AN2" t="e">
        <f>AND(#REF!,"AAAAAC2+/ic=")</f>
        <v>#REF!</v>
      </c>
      <c r="AO2" t="e">
        <f>AND(#REF!,"AAAAAC2+/ig=")</f>
        <v>#REF!</v>
      </c>
      <c r="AP2" t="e">
        <f>AND(#REF!,"AAAAAC2+/ik=")</f>
        <v>#REF!</v>
      </c>
      <c r="AQ2" t="e">
        <f>AND(#REF!,"AAAAAC2+/io=")</f>
        <v>#REF!</v>
      </c>
      <c r="AR2" t="e">
        <f>AND(#REF!,"AAAAAC2+/is=")</f>
        <v>#REF!</v>
      </c>
      <c r="AS2" t="e">
        <f>IF(#REF!,"AAAAAC2+/iw=",0)</f>
        <v>#REF!</v>
      </c>
      <c r="AT2" t="e">
        <f>AND(#REF!,"AAAAAC2+/i0=")</f>
        <v>#REF!</v>
      </c>
      <c r="AU2" t="e">
        <f>AND(#REF!,"AAAAAC2+/i4=")</f>
        <v>#REF!</v>
      </c>
      <c r="AV2" t="e">
        <f>AND(#REF!,"AAAAAC2+/i8=")</f>
        <v>#REF!</v>
      </c>
      <c r="AW2" t="e">
        <f>AND(#REF!,"AAAAAC2+/jA=")</f>
        <v>#REF!</v>
      </c>
      <c r="AX2" t="e">
        <f>AND(#REF!,"AAAAAC2+/jE=")</f>
        <v>#REF!</v>
      </c>
      <c r="AY2" t="e">
        <f>IF(#REF!,"AAAAAC2+/jI=",0)</f>
        <v>#REF!</v>
      </c>
      <c r="AZ2" t="e">
        <f>AND(#REF!,"AAAAAC2+/jM=")</f>
        <v>#REF!</v>
      </c>
      <c r="BA2" t="e">
        <f>AND(#REF!,"AAAAAC2+/jQ=")</f>
        <v>#REF!</v>
      </c>
      <c r="BB2" t="e">
        <f>AND(#REF!,"AAAAAC2+/jU=")</f>
        <v>#REF!</v>
      </c>
      <c r="BC2" t="e">
        <f>AND(#REF!,"AAAAAC2+/jY=")</f>
        <v>#REF!</v>
      </c>
      <c r="BD2" t="e">
        <f>AND(#REF!,"AAAAAC2+/jc=")</f>
        <v>#REF!</v>
      </c>
      <c r="BE2" t="e">
        <f>IF(#REF!,"AAAAAC2+/jg=",0)</f>
        <v>#REF!</v>
      </c>
      <c r="BF2" t="e">
        <f>AND(#REF!,"AAAAAC2+/jk=")</f>
        <v>#REF!</v>
      </c>
      <c r="BG2" t="e">
        <f>AND(#REF!,"AAAAAC2+/jo=")</f>
        <v>#REF!</v>
      </c>
      <c r="BH2" t="e">
        <f>AND(#REF!,"AAAAAC2+/js=")</f>
        <v>#REF!</v>
      </c>
      <c r="BI2" t="e">
        <f>AND(#REF!,"AAAAAC2+/jw=")</f>
        <v>#REF!</v>
      </c>
      <c r="BJ2" t="e">
        <f>AND(#REF!,"AAAAAC2+/j0=")</f>
        <v>#REF!</v>
      </c>
      <c r="BK2" t="e">
        <f>IF(#REF!,"AAAAAC2+/j4=",0)</f>
        <v>#REF!</v>
      </c>
      <c r="BL2" t="e">
        <f>AND(#REF!,"AAAAAC2+/j8=")</f>
        <v>#REF!</v>
      </c>
      <c r="BM2" t="e">
        <f>AND(#REF!,"AAAAAC2+/kA=")</f>
        <v>#REF!</v>
      </c>
      <c r="BN2" t="e">
        <f>AND(#REF!,"AAAAAC2+/kE=")</f>
        <v>#REF!</v>
      </c>
      <c r="BO2" t="e">
        <f>AND(#REF!,"AAAAAC2+/kI=")</f>
        <v>#REF!</v>
      </c>
      <c r="BP2" t="e">
        <f>AND(#REF!,"AAAAAC2+/kM=")</f>
        <v>#REF!</v>
      </c>
      <c r="BQ2" t="e">
        <f>IF(#REF!,"AAAAAC2+/kQ=",0)</f>
        <v>#REF!</v>
      </c>
      <c r="BR2" t="e">
        <f>AND(#REF!,"AAAAAC2+/kU=")</f>
        <v>#REF!</v>
      </c>
      <c r="BS2" t="e">
        <f>AND(#REF!,"AAAAAC2+/kY=")</f>
        <v>#REF!</v>
      </c>
      <c r="BT2" t="e">
        <f>AND(#REF!,"AAAAAC2+/kc=")</f>
        <v>#REF!</v>
      </c>
      <c r="BU2" t="e">
        <f>AND(#REF!,"AAAAAC2+/kg=")</f>
        <v>#REF!</v>
      </c>
      <c r="BV2" t="e">
        <f>AND(#REF!,"AAAAAC2+/kk=")</f>
        <v>#REF!</v>
      </c>
      <c r="BW2" t="e">
        <f>IF(#REF!,"AAAAAC2+/ko=",0)</f>
        <v>#REF!</v>
      </c>
      <c r="BX2" t="e">
        <f>AND(#REF!,"AAAAAC2+/ks=")</f>
        <v>#REF!</v>
      </c>
      <c r="BY2" t="e">
        <f>AND(#REF!,"AAAAAC2+/kw=")</f>
        <v>#REF!</v>
      </c>
      <c r="BZ2" t="e">
        <f>AND(#REF!,"AAAAAC2+/k0=")</f>
        <v>#REF!</v>
      </c>
      <c r="CA2" t="e">
        <f>AND(#REF!,"AAAAAC2+/k4=")</f>
        <v>#REF!</v>
      </c>
      <c r="CB2" t="e">
        <f>AND(#REF!,"AAAAAC2+/k8=")</f>
        <v>#REF!</v>
      </c>
      <c r="CC2" t="e">
        <f>IF(#REF!,"AAAAAC2+/lA=",0)</f>
        <v>#REF!</v>
      </c>
      <c r="CD2" t="e">
        <f>AND(#REF!,"AAAAAC2+/lE=")</f>
        <v>#REF!</v>
      </c>
      <c r="CE2" t="e">
        <f>AND(#REF!,"AAAAAC2+/lI=")</f>
        <v>#REF!</v>
      </c>
      <c r="CF2" t="e">
        <f>AND(#REF!,"AAAAAC2+/lM=")</f>
        <v>#REF!</v>
      </c>
      <c r="CG2" t="e">
        <f>AND(#REF!,"AAAAAC2+/lQ=")</f>
        <v>#REF!</v>
      </c>
      <c r="CH2" t="e">
        <f>AND(#REF!,"AAAAAC2+/lU=")</f>
        <v>#REF!</v>
      </c>
      <c r="CI2" t="e">
        <f>IF(#REF!,"AAAAAC2+/lY=",0)</f>
        <v>#REF!</v>
      </c>
      <c r="CJ2" t="e">
        <f>AND(#REF!,"AAAAAC2+/lc=")</f>
        <v>#REF!</v>
      </c>
      <c r="CK2" t="e">
        <f>AND(#REF!,"AAAAAC2+/lg=")</f>
        <v>#REF!</v>
      </c>
      <c r="CL2" t="e">
        <f>AND(#REF!,"AAAAAC2+/lk=")</f>
        <v>#REF!</v>
      </c>
      <c r="CM2" t="e">
        <f>AND(#REF!,"AAAAAC2+/lo=")</f>
        <v>#REF!</v>
      </c>
      <c r="CN2" t="e">
        <f>AND(#REF!,"AAAAAC2+/ls=")</f>
        <v>#REF!</v>
      </c>
      <c r="CO2" t="e">
        <f>IF(#REF!,"AAAAAC2+/lw=",0)</f>
        <v>#REF!</v>
      </c>
      <c r="CP2" t="e">
        <f>AND(#REF!,"AAAAAC2+/l0=")</f>
        <v>#REF!</v>
      </c>
      <c r="CQ2" t="e">
        <f>AND(#REF!,"AAAAAC2+/l4=")</f>
        <v>#REF!</v>
      </c>
      <c r="CR2" t="e">
        <f>AND(#REF!,"AAAAAC2+/l8=")</f>
        <v>#REF!</v>
      </c>
      <c r="CS2" t="e">
        <f>AND(#REF!,"AAAAAC2+/mA=")</f>
        <v>#REF!</v>
      </c>
      <c r="CT2" t="e">
        <f>AND(#REF!,"AAAAAC2+/mE=")</f>
        <v>#REF!</v>
      </c>
      <c r="CU2" t="e">
        <f>IF(#REF!,"AAAAAC2+/mI=",0)</f>
        <v>#REF!</v>
      </c>
      <c r="CV2" t="e">
        <f>AND(#REF!,"AAAAAC2+/mM=")</f>
        <v>#REF!</v>
      </c>
      <c r="CW2" t="e">
        <f>AND(#REF!,"AAAAAC2+/mQ=")</f>
        <v>#REF!</v>
      </c>
      <c r="CX2" t="e">
        <f>AND(#REF!,"AAAAAC2+/mU=")</f>
        <v>#REF!</v>
      </c>
      <c r="CY2" t="e">
        <f>AND(#REF!,"AAAAAC2+/mY=")</f>
        <v>#REF!</v>
      </c>
      <c r="CZ2" t="e">
        <f>AND(#REF!,"AAAAAC2+/mc=")</f>
        <v>#REF!</v>
      </c>
      <c r="DA2" t="e">
        <f>IF(#REF!,"AAAAAC2+/mg=",0)</f>
        <v>#REF!</v>
      </c>
      <c r="DB2" t="e">
        <f>AND(#REF!,"AAAAAC2+/mk=")</f>
        <v>#REF!</v>
      </c>
      <c r="DC2" t="e">
        <f>AND(#REF!,"AAAAAC2+/mo=")</f>
        <v>#REF!</v>
      </c>
      <c r="DD2" t="e">
        <f>AND(#REF!,"AAAAAC2+/ms=")</f>
        <v>#REF!</v>
      </c>
      <c r="DE2" t="e">
        <f>AND(#REF!,"AAAAAC2+/mw=")</f>
        <v>#REF!</v>
      </c>
      <c r="DF2" t="e">
        <f>AND(#REF!,"AAAAAC2+/m0=")</f>
        <v>#REF!</v>
      </c>
      <c r="DG2" t="e">
        <f>IF(#REF!,"AAAAAC2+/m4=",0)</f>
        <v>#REF!</v>
      </c>
      <c r="DH2" t="e">
        <f>AND(#REF!,"AAAAAC2+/m8=")</f>
        <v>#REF!</v>
      </c>
      <c r="DI2" t="e">
        <f>AND(#REF!,"AAAAAC2+/nA=")</f>
        <v>#REF!</v>
      </c>
      <c r="DJ2" t="e">
        <f>AND(#REF!,"AAAAAC2+/nE=")</f>
        <v>#REF!</v>
      </c>
      <c r="DK2" t="e">
        <f>AND(#REF!,"AAAAAC2+/nI=")</f>
        <v>#REF!</v>
      </c>
      <c r="DL2" t="e">
        <f>AND(#REF!,"AAAAAC2+/nM=")</f>
        <v>#REF!</v>
      </c>
      <c r="DM2" t="e">
        <f>IF(#REF!,"AAAAAC2+/nQ=",0)</f>
        <v>#REF!</v>
      </c>
      <c r="DN2" t="e">
        <f>AND(#REF!,"AAAAAC2+/nU=")</f>
        <v>#REF!</v>
      </c>
      <c r="DO2" t="e">
        <f>AND(#REF!,"AAAAAC2+/nY=")</f>
        <v>#REF!</v>
      </c>
      <c r="DP2" t="e">
        <f>AND(#REF!,"AAAAAC2+/nc=")</f>
        <v>#REF!</v>
      </c>
      <c r="DQ2" t="e">
        <f>AND(#REF!,"AAAAAC2+/ng=")</f>
        <v>#REF!</v>
      </c>
      <c r="DR2" t="e">
        <f>AND(#REF!,"AAAAAC2+/nk=")</f>
        <v>#REF!</v>
      </c>
      <c r="DS2" t="e">
        <f>IF(#REF!,"AAAAAC2+/no=",0)</f>
        <v>#REF!</v>
      </c>
      <c r="DT2" t="e">
        <f>AND(#REF!,"AAAAAC2+/ns=")</f>
        <v>#REF!</v>
      </c>
      <c r="DU2" t="e">
        <f>AND(#REF!,"AAAAAC2+/nw=")</f>
        <v>#REF!</v>
      </c>
      <c r="DV2" t="e">
        <f>AND(#REF!,"AAAAAC2+/n0=")</f>
        <v>#REF!</v>
      </c>
      <c r="DW2" t="e">
        <f>AND(#REF!,"AAAAAC2+/n4=")</f>
        <v>#REF!</v>
      </c>
      <c r="DX2" t="e">
        <f>AND(#REF!,"AAAAAC2+/n8=")</f>
        <v>#REF!</v>
      </c>
      <c r="DY2" t="e">
        <f>IF(#REF!,"AAAAAC2+/oA=",0)</f>
        <v>#REF!</v>
      </c>
      <c r="DZ2" t="e">
        <f>AND(#REF!,"AAAAAC2+/oE=")</f>
        <v>#REF!</v>
      </c>
      <c r="EA2" t="e">
        <f>AND(#REF!,"AAAAAC2+/oI=")</f>
        <v>#REF!</v>
      </c>
      <c r="EB2" t="e">
        <f>AND(#REF!,"AAAAAC2+/oM=")</f>
        <v>#REF!</v>
      </c>
      <c r="EC2" t="e">
        <f>AND(#REF!,"AAAAAC2+/oQ=")</f>
        <v>#REF!</v>
      </c>
      <c r="ED2" t="e">
        <f>AND(#REF!,"AAAAAC2+/oU=")</f>
        <v>#REF!</v>
      </c>
      <c r="EE2" t="e">
        <f>IF(#REF!,"AAAAAC2+/oY=",0)</f>
        <v>#REF!</v>
      </c>
      <c r="EF2" t="e">
        <f>AND(#REF!,"AAAAAC2+/oc=")</f>
        <v>#REF!</v>
      </c>
      <c r="EG2" t="e">
        <f>AND(#REF!,"AAAAAC2+/og=")</f>
        <v>#REF!</v>
      </c>
      <c r="EH2" t="e">
        <f>AND(#REF!,"AAAAAC2+/ok=")</f>
        <v>#REF!</v>
      </c>
      <c r="EI2" t="e">
        <f>AND(#REF!,"AAAAAC2+/oo=")</f>
        <v>#REF!</v>
      </c>
      <c r="EJ2" t="e">
        <f>AND(#REF!,"AAAAAC2+/os=")</f>
        <v>#REF!</v>
      </c>
      <c r="EK2" t="e">
        <f>IF(#REF!,"AAAAAC2+/ow=",0)</f>
        <v>#REF!</v>
      </c>
      <c r="EL2" t="e">
        <f>AND(#REF!,"AAAAAC2+/o0=")</f>
        <v>#REF!</v>
      </c>
      <c r="EM2" t="e">
        <f>AND(#REF!,"AAAAAC2+/o4=")</f>
        <v>#REF!</v>
      </c>
      <c r="EN2" t="e">
        <f>AND(#REF!,"AAAAAC2+/o8=")</f>
        <v>#REF!</v>
      </c>
      <c r="EO2" t="e">
        <f>AND(#REF!,"AAAAAC2+/pA=")</f>
        <v>#REF!</v>
      </c>
      <c r="EP2" t="e">
        <f>AND(#REF!,"AAAAAC2+/pE=")</f>
        <v>#REF!</v>
      </c>
      <c r="EQ2" t="e">
        <f>IF(#REF!,"AAAAAC2+/pI=",0)</f>
        <v>#REF!</v>
      </c>
      <c r="ER2" t="e">
        <f>AND(#REF!,"AAAAAC2+/pM=")</f>
        <v>#REF!</v>
      </c>
      <c r="ES2" t="e">
        <f>AND(#REF!,"AAAAAC2+/pQ=")</f>
        <v>#REF!</v>
      </c>
      <c r="ET2" t="e">
        <f>AND(#REF!,"AAAAAC2+/pU=")</f>
        <v>#REF!</v>
      </c>
      <c r="EU2" t="e">
        <f>AND(#REF!,"AAAAAC2+/pY=")</f>
        <v>#REF!</v>
      </c>
      <c r="EV2" t="e">
        <f>AND(#REF!,"AAAAAC2+/pc=")</f>
        <v>#REF!</v>
      </c>
      <c r="EW2" t="e">
        <f>IF(#REF!,"AAAAAC2+/pg=",0)</f>
        <v>#REF!</v>
      </c>
      <c r="EX2" t="e">
        <f>AND(#REF!,"AAAAAC2+/pk=")</f>
        <v>#REF!</v>
      </c>
      <c r="EY2" t="e">
        <f>AND(#REF!,"AAAAAC2+/po=")</f>
        <v>#REF!</v>
      </c>
      <c r="EZ2" t="e">
        <f>AND(#REF!,"AAAAAC2+/ps=")</f>
        <v>#REF!</v>
      </c>
      <c r="FA2" t="e">
        <f>AND(#REF!,"AAAAAC2+/pw=")</f>
        <v>#REF!</v>
      </c>
      <c r="FB2" t="e">
        <f>AND(#REF!,"AAAAAC2+/p0=")</f>
        <v>#REF!</v>
      </c>
      <c r="FC2" t="e">
        <f>IF(#REF!,"AAAAAC2+/p4=",0)</f>
        <v>#REF!</v>
      </c>
      <c r="FD2" t="e">
        <f>AND(#REF!,"AAAAAC2+/p8=")</f>
        <v>#REF!</v>
      </c>
      <c r="FE2" t="e">
        <f>AND(#REF!,"AAAAAC2+/qA=")</f>
        <v>#REF!</v>
      </c>
      <c r="FF2" t="e">
        <f>AND(#REF!,"AAAAAC2+/qE=")</f>
        <v>#REF!</v>
      </c>
      <c r="FG2" t="e">
        <f>AND(#REF!,"AAAAAC2+/qI=")</f>
        <v>#REF!</v>
      </c>
      <c r="FH2" t="e">
        <f>AND(#REF!,"AAAAAC2+/qM=")</f>
        <v>#REF!</v>
      </c>
      <c r="FI2" t="e">
        <f>IF(#REF!,"AAAAAC2+/qQ=",0)</f>
        <v>#REF!</v>
      </c>
      <c r="FJ2" t="e">
        <f>AND(#REF!,"AAAAAC2+/qU=")</f>
        <v>#REF!</v>
      </c>
      <c r="FK2" t="e">
        <f>AND(#REF!,"AAAAAC2+/qY=")</f>
        <v>#REF!</v>
      </c>
      <c r="FL2" t="e">
        <f>AND(#REF!,"AAAAAC2+/qc=")</f>
        <v>#REF!</v>
      </c>
      <c r="FM2" t="e">
        <f>AND(#REF!,"AAAAAC2+/qg=")</f>
        <v>#REF!</v>
      </c>
      <c r="FN2" t="e">
        <f>AND(#REF!,"AAAAAC2+/qk=")</f>
        <v>#REF!</v>
      </c>
      <c r="FO2" t="e">
        <f>IF(#REF!,"AAAAAC2+/qo=",0)</f>
        <v>#REF!</v>
      </c>
      <c r="FP2" t="e">
        <f>AND(#REF!,"AAAAAC2+/qs=")</f>
        <v>#REF!</v>
      </c>
      <c r="FQ2" t="e">
        <f>AND(#REF!,"AAAAAC2+/qw=")</f>
        <v>#REF!</v>
      </c>
      <c r="FR2" t="e">
        <f>AND(#REF!,"AAAAAC2+/q0=")</f>
        <v>#REF!</v>
      </c>
      <c r="FS2" t="e">
        <f>AND(#REF!,"AAAAAC2+/q4=")</f>
        <v>#REF!</v>
      </c>
      <c r="FT2" t="e">
        <f>AND(#REF!,"AAAAAC2+/q8=")</f>
        <v>#REF!</v>
      </c>
      <c r="FU2" t="e">
        <f>IF(#REF!,"AAAAAC2+/rA=",0)</f>
        <v>#REF!</v>
      </c>
      <c r="FV2" t="e">
        <f>AND(#REF!,"AAAAAC2+/rE=")</f>
        <v>#REF!</v>
      </c>
      <c r="FW2" t="e">
        <f>AND(#REF!,"AAAAAC2+/rI=")</f>
        <v>#REF!</v>
      </c>
      <c r="FX2" t="e">
        <f>AND(#REF!,"AAAAAC2+/rM=")</f>
        <v>#REF!</v>
      </c>
      <c r="FY2" t="e">
        <f>AND(#REF!,"AAAAAC2+/rQ=")</f>
        <v>#REF!</v>
      </c>
      <c r="FZ2" t="e">
        <f>AND(#REF!,"AAAAAC2+/rU=")</f>
        <v>#REF!</v>
      </c>
      <c r="GA2" t="e">
        <f>IF(#REF!,"AAAAAC2+/rY=",0)</f>
        <v>#REF!</v>
      </c>
      <c r="GB2" t="e">
        <f>AND(#REF!,"AAAAAC2+/rc=")</f>
        <v>#REF!</v>
      </c>
      <c r="GC2" t="e">
        <f>AND(#REF!,"AAAAAC2+/rg=")</f>
        <v>#REF!</v>
      </c>
      <c r="GD2" t="e">
        <f>AND(#REF!,"AAAAAC2+/rk=")</f>
        <v>#REF!</v>
      </c>
      <c r="GE2" t="e">
        <f>AND(#REF!,"AAAAAC2+/ro=")</f>
        <v>#REF!</v>
      </c>
      <c r="GF2" t="e">
        <f>AND(#REF!,"AAAAAC2+/rs=")</f>
        <v>#REF!</v>
      </c>
      <c r="GG2" t="e">
        <f>IF(#REF!,"AAAAAC2+/rw=",0)</f>
        <v>#REF!</v>
      </c>
      <c r="GH2" t="e">
        <f>AND(#REF!,"AAAAAC2+/r0=")</f>
        <v>#REF!</v>
      </c>
      <c r="GI2" t="e">
        <f>AND(#REF!,"AAAAAC2+/r4=")</f>
        <v>#REF!</v>
      </c>
      <c r="GJ2" t="e">
        <f>AND(#REF!,"AAAAAC2+/r8=")</f>
        <v>#REF!</v>
      </c>
      <c r="GK2" t="e">
        <f>AND(#REF!,"AAAAAC2+/sA=")</f>
        <v>#REF!</v>
      </c>
      <c r="GL2" t="e">
        <f>AND(#REF!,"AAAAAC2+/sE=")</f>
        <v>#REF!</v>
      </c>
      <c r="GM2" t="e">
        <f>IF(#REF!,"AAAAAC2+/sI=",0)</f>
        <v>#REF!</v>
      </c>
      <c r="GN2" t="e">
        <f>AND(#REF!,"AAAAAC2+/sM=")</f>
        <v>#REF!</v>
      </c>
      <c r="GO2" t="e">
        <f>AND(#REF!,"AAAAAC2+/sQ=")</f>
        <v>#REF!</v>
      </c>
      <c r="GP2" t="e">
        <f>AND(#REF!,"AAAAAC2+/sU=")</f>
        <v>#REF!</v>
      </c>
      <c r="GQ2" t="e">
        <f>AND(#REF!,"AAAAAC2+/sY=")</f>
        <v>#REF!</v>
      </c>
      <c r="GR2" t="e">
        <f>AND(#REF!,"AAAAAC2+/sc=")</f>
        <v>#REF!</v>
      </c>
      <c r="GS2" t="e">
        <f>IF(#REF!,"AAAAAC2+/sg=",0)</f>
        <v>#REF!</v>
      </c>
      <c r="GT2" t="e">
        <f>AND(#REF!,"AAAAAC2+/sk=")</f>
        <v>#REF!</v>
      </c>
      <c r="GU2" t="e">
        <f>AND(#REF!,"AAAAAC2+/so=")</f>
        <v>#REF!</v>
      </c>
      <c r="GV2" t="e">
        <f>AND(#REF!,"AAAAAC2+/ss=")</f>
        <v>#REF!</v>
      </c>
      <c r="GW2" t="e">
        <f>AND(#REF!,"AAAAAC2+/sw=")</f>
        <v>#REF!</v>
      </c>
      <c r="GX2" t="e">
        <f>AND(#REF!,"AAAAAC2+/s0=")</f>
        <v>#REF!</v>
      </c>
      <c r="GY2" t="e">
        <f>IF(#REF!,"AAAAAC2+/s4=",0)</f>
        <v>#REF!</v>
      </c>
      <c r="GZ2" t="e">
        <f>AND(#REF!,"AAAAAC2+/s8=")</f>
        <v>#REF!</v>
      </c>
      <c r="HA2" t="e">
        <f>AND(#REF!,"AAAAAC2+/tA=")</f>
        <v>#REF!</v>
      </c>
      <c r="HB2" t="e">
        <f>AND(#REF!,"AAAAAC2+/tE=")</f>
        <v>#REF!</v>
      </c>
      <c r="HC2" t="e">
        <f>AND(#REF!,"AAAAAC2+/tI=")</f>
        <v>#REF!</v>
      </c>
      <c r="HD2" t="e">
        <f>AND(#REF!,"AAAAAC2+/tM=")</f>
        <v>#REF!</v>
      </c>
      <c r="HE2" t="e">
        <f>IF(#REF!,"AAAAAC2+/tQ=",0)</f>
        <v>#REF!</v>
      </c>
      <c r="HF2" t="e">
        <f>AND(#REF!,"AAAAAC2+/tU=")</f>
        <v>#REF!</v>
      </c>
      <c r="HG2" t="e">
        <f>AND(#REF!,"AAAAAC2+/tY=")</f>
        <v>#REF!</v>
      </c>
      <c r="HH2" t="e">
        <f>AND(#REF!,"AAAAAC2+/tc=")</f>
        <v>#REF!</v>
      </c>
      <c r="HI2" t="e">
        <f>AND(#REF!,"AAAAAC2+/tg=")</f>
        <v>#REF!</v>
      </c>
      <c r="HJ2" t="e">
        <f>AND(#REF!,"AAAAAC2+/tk=")</f>
        <v>#REF!</v>
      </c>
      <c r="HK2" t="e">
        <f>IF(#REF!,"AAAAAC2+/to=",0)</f>
        <v>#REF!</v>
      </c>
      <c r="HL2" t="e">
        <f>AND(#REF!,"AAAAAC2+/ts=")</f>
        <v>#REF!</v>
      </c>
      <c r="HM2" t="e">
        <f>AND(#REF!,"AAAAAC2+/tw=")</f>
        <v>#REF!</v>
      </c>
      <c r="HN2" t="e">
        <f>AND(#REF!,"AAAAAC2+/t0=")</f>
        <v>#REF!</v>
      </c>
      <c r="HO2" t="e">
        <f>AND(#REF!,"AAAAAC2+/t4=")</f>
        <v>#REF!</v>
      </c>
      <c r="HP2" t="e">
        <f>AND(#REF!,"AAAAAC2+/t8=")</f>
        <v>#REF!</v>
      </c>
      <c r="HQ2" t="e">
        <f>IF(#REF!,"AAAAAC2+/uA=",0)</f>
        <v>#REF!</v>
      </c>
      <c r="HR2" t="e">
        <f>AND(#REF!,"AAAAAC2+/uE=")</f>
        <v>#REF!</v>
      </c>
      <c r="HS2" t="e">
        <f>AND(#REF!,"AAAAAC2+/uI=")</f>
        <v>#REF!</v>
      </c>
      <c r="HT2" t="e">
        <f>AND(#REF!,"AAAAAC2+/uM=")</f>
        <v>#REF!</v>
      </c>
      <c r="HU2" t="e">
        <f>AND(#REF!,"AAAAAC2+/uQ=")</f>
        <v>#REF!</v>
      </c>
      <c r="HV2" t="e">
        <f>AND(#REF!,"AAAAAC2+/uU=")</f>
        <v>#REF!</v>
      </c>
      <c r="HW2" t="e">
        <f>IF(#REF!,"AAAAAC2+/uY=",0)</f>
        <v>#REF!</v>
      </c>
      <c r="HX2" t="e">
        <f>AND(#REF!,"AAAAAC2+/uc=")</f>
        <v>#REF!</v>
      </c>
      <c r="HY2" t="e">
        <f>AND(#REF!,"AAAAAC2+/ug=")</f>
        <v>#REF!</v>
      </c>
      <c r="HZ2" t="e">
        <f>AND(#REF!,"AAAAAC2+/uk=")</f>
        <v>#REF!</v>
      </c>
      <c r="IA2" t="e">
        <f>AND(#REF!,"AAAAAC2+/uo=")</f>
        <v>#REF!</v>
      </c>
      <c r="IB2" t="e">
        <f>AND(#REF!,"AAAAAC2+/us=")</f>
        <v>#REF!</v>
      </c>
      <c r="IC2" t="e">
        <f>IF(#REF!,"AAAAAC2+/uw=",0)</f>
        <v>#REF!</v>
      </c>
      <c r="ID2" t="e">
        <f>AND(#REF!,"AAAAAC2+/u0=")</f>
        <v>#REF!</v>
      </c>
      <c r="IE2" t="e">
        <f>AND(#REF!,"AAAAAC2+/u4=")</f>
        <v>#REF!</v>
      </c>
      <c r="IF2" t="e">
        <f>AND(#REF!,"AAAAAC2+/u8=")</f>
        <v>#REF!</v>
      </c>
      <c r="IG2" t="e">
        <f>AND(#REF!,"AAAAAC2+/vA=")</f>
        <v>#REF!</v>
      </c>
      <c r="IH2" t="e">
        <f>AND(#REF!,"AAAAAC2+/vE=")</f>
        <v>#REF!</v>
      </c>
      <c r="II2" t="e">
        <f>IF(#REF!,"AAAAAC2+/vI=",0)</f>
        <v>#REF!</v>
      </c>
      <c r="IJ2" t="e">
        <f>AND(#REF!,"AAAAAC2+/vM=")</f>
        <v>#REF!</v>
      </c>
      <c r="IK2" t="e">
        <f>AND(#REF!,"AAAAAC2+/vQ=")</f>
        <v>#REF!</v>
      </c>
      <c r="IL2" t="e">
        <f>AND(#REF!,"AAAAAC2+/vU=")</f>
        <v>#REF!</v>
      </c>
      <c r="IM2" t="e">
        <f>AND(#REF!,"AAAAAC2+/vY=")</f>
        <v>#REF!</v>
      </c>
      <c r="IN2" t="e">
        <f>AND(#REF!,"AAAAAC2+/vc=")</f>
        <v>#REF!</v>
      </c>
      <c r="IO2" t="e">
        <f>IF(#REF!,"AAAAAC2+/vg=",0)</f>
        <v>#REF!</v>
      </c>
      <c r="IP2" t="e">
        <f>AND(#REF!,"AAAAAC2+/vk=")</f>
        <v>#REF!</v>
      </c>
      <c r="IQ2" t="e">
        <f>AND(#REF!,"AAAAAC2+/vo=")</f>
        <v>#REF!</v>
      </c>
      <c r="IR2" t="e">
        <f>AND(#REF!,"AAAAAC2+/vs=")</f>
        <v>#REF!</v>
      </c>
      <c r="IS2" t="e">
        <f>AND(#REF!,"AAAAAC2+/vw=")</f>
        <v>#REF!</v>
      </c>
      <c r="IT2" t="e">
        <f>AND(#REF!,"AAAAAC2+/v0=")</f>
        <v>#REF!</v>
      </c>
      <c r="IU2" t="e">
        <f>IF(#REF!,"AAAAAC2+/v4=",0)</f>
        <v>#REF!</v>
      </c>
      <c r="IV2" t="e">
        <f>AND(#REF!,"AAAAAC2+/v8=")</f>
        <v>#REF!</v>
      </c>
    </row>
    <row r="3" spans="1:256" ht="14.25">
      <c r="A3" t="e">
        <f>AND(#REF!,"AAAAAEpecwA=")</f>
        <v>#REF!</v>
      </c>
      <c r="B3" t="e">
        <f>AND(#REF!,"AAAAAEpecwE=")</f>
        <v>#REF!</v>
      </c>
      <c r="C3" t="e">
        <f>AND(#REF!,"AAAAAEpecwI=")</f>
        <v>#REF!</v>
      </c>
      <c r="D3" t="e">
        <f>AND(#REF!,"AAAAAEpecwM=")</f>
        <v>#REF!</v>
      </c>
      <c r="E3" t="e">
        <f>IF(#REF!,"AAAAAEpecwQ=",0)</f>
        <v>#REF!</v>
      </c>
      <c r="F3" t="e">
        <f>AND(#REF!,"AAAAAEpecwU=")</f>
        <v>#REF!</v>
      </c>
      <c r="G3" t="e">
        <f>AND(#REF!,"AAAAAEpecwY=")</f>
        <v>#REF!</v>
      </c>
      <c r="H3" t="e">
        <f>AND(#REF!,"AAAAAEpecwc=")</f>
        <v>#REF!</v>
      </c>
      <c r="I3" t="e">
        <f>AND(#REF!,"AAAAAEpecwg=")</f>
        <v>#REF!</v>
      </c>
      <c r="J3" t="e">
        <f>AND(#REF!,"AAAAAEpecwk=")</f>
        <v>#REF!</v>
      </c>
      <c r="K3" t="e">
        <f>IF(#REF!,"AAAAAEpecwo=",0)</f>
        <v>#REF!</v>
      </c>
      <c r="L3" t="e">
        <f>AND(#REF!,"AAAAAEpecws=")</f>
        <v>#REF!</v>
      </c>
      <c r="M3" t="e">
        <f>AND(#REF!,"AAAAAEpecww=")</f>
        <v>#REF!</v>
      </c>
      <c r="N3" t="e">
        <f>AND(#REF!,"AAAAAEpecw0=")</f>
        <v>#REF!</v>
      </c>
      <c r="O3" t="e">
        <f>AND(#REF!,"AAAAAEpecw4=")</f>
        <v>#REF!</v>
      </c>
      <c r="P3" t="e">
        <f>AND(#REF!,"AAAAAEpecw8=")</f>
        <v>#REF!</v>
      </c>
      <c r="Q3" t="e">
        <f>IF(#REF!,"AAAAAEpecxA=",0)</f>
        <v>#REF!</v>
      </c>
      <c r="R3" t="e">
        <f>AND(#REF!,"AAAAAEpecxE=")</f>
        <v>#REF!</v>
      </c>
      <c r="S3" t="e">
        <f>AND(#REF!,"AAAAAEpecxI=")</f>
        <v>#REF!</v>
      </c>
      <c r="T3" t="e">
        <f>AND(#REF!,"AAAAAEpecxM=")</f>
        <v>#REF!</v>
      </c>
      <c r="U3" t="e">
        <f>AND(#REF!,"AAAAAEpecxQ=")</f>
        <v>#REF!</v>
      </c>
      <c r="V3" t="e">
        <f>AND(#REF!,"AAAAAEpecxU=")</f>
        <v>#REF!</v>
      </c>
      <c r="W3" t="e">
        <f>IF(#REF!,"AAAAAEpecxY=",0)</f>
        <v>#REF!</v>
      </c>
      <c r="X3" t="e">
        <f>AND(#REF!,"AAAAAEpecxc=")</f>
        <v>#REF!</v>
      </c>
      <c r="Y3" t="e">
        <f>AND(#REF!,"AAAAAEpecxg=")</f>
        <v>#REF!</v>
      </c>
      <c r="Z3" t="e">
        <f>AND(#REF!,"AAAAAEpecxk=")</f>
        <v>#REF!</v>
      </c>
      <c r="AA3" t="e">
        <f>AND(#REF!,"AAAAAEpecxo=")</f>
        <v>#REF!</v>
      </c>
      <c r="AB3" t="e">
        <f>AND(#REF!,"AAAAAEpecxs=")</f>
        <v>#REF!</v>
      </c>
      <c r="AC3" t="e">
        <f>IF(#REF!,"AAAAAEpecxw=",0)</f>
        <v>#REF!</v>
      </c>
      <c r="AD3" t="e">
        <f>AND(#REF!,"AAAAAEpecx0=")</f>
        <v>#REF!</v>
      </c>
      <c r="AE3" t="e">
        <f>AND(#REF!,"AAAAAEpecx4=")</f>
        <v>#REF!</v>
      </c>
      <c r="AF3" t="e">
        <f>AND(#REF!,"AAAAAEpecx8=")</f>
        <v>#REF!</v>
      </c>
      <c r="AG3" t="e">
        <f>AND(#REF!,"AAAAAEpecyA=")</f>
        <v>#REF!</v>
      </c>
      <c r="AH3" t="e">
        <f>AND(#REF!,"AAAAAEpecyE=")</f>
        <v>#REF!</v>
      </c>
      <c r="AI3" t="e">
        <f>IF(#REF!,"AAAAAEpecyI=",0)</f>
        <v>#REF!</v>
      </c>
      <c r="AJ3" t="e">
        <f>AND(#REF!,"AAAAAEpecyM=")</f>
        <v>#REF!</v>
      </c>
      <c r="AK3" t="e">
        <f>AND(#REF!,"AAAAAEpecyQ=")</f>
        <v>#REF!</v>
      </c>
      <c r="AL3" t="e">
        <f>AND(#REF!,"AAAAAEpecyU=")</f>
        <v>#REF!</v>
      </c>
      <c r="AM3" t="e">
        <f>AND(#REF!,"AAAAAEpecyY=")</f>
        <v>#REF!</v>
      </c>
      <c r="AN3" t="e">
        <f>AND(#REF!,"AAAAAEpecyc=")</f>
        <v>#REF!</v>
      </c>
      <c r="AO3" t="e">
        <f>IF(#REF!,"AAAAAEpecyg=",0)</f>
        <v>#REF!</v>
      </c>
      <c r="AP3" t="e">
        <f>AND(#REF!,"AAAAAEpecyk=")</f>
        <v>#REF!</v>
      </c>
      <c r="AQ3" t="e">
        <f>AND(#REF!,"AAAAAEpecyo=")</f>
        <v>#REF!</v>
      </c>
      <c r="AR3" t="e">
        <f>AND(#REF!,"AAAAAEpecys=")</f>
        <v>#REF!</v>
      </c>
      <c r="AS3" t="e">
        <f>AND(#REF!,"AAAAAEpecyw=")</f>
        <v>#REF!</v>
      </c>
      <c r="AT3" t="e">
        <f>AND(#REF!,"AAAAAEpecy0=")</f>
        <v>#REF!</v>
      </c>
      <c r="AU3" t="e">
        <f>IF(#REF!,"AAAAAEpecy4=",0)</f>
        <v>#REF!</v>
      </c>
      <c r="AV3" t="e">
        <f>AND(#REF!,"AAAAAEpecy8=")</f>
        <v>#REF!</v>
      </c>
      <c r="AW3" t="e">
        <f>AND(#REF!,"AAAAAEpeczA=")</f>
        <v>#REF!</v>
      </c>
      <c r="AX3" t="e">
        <f>AND(#REF!,"AAAAAEpeczE=")</f>
        <v>#REF!</v>
      </c>
      <c r="AY3" t="e">
        <f>AND(#REF!,"AAAAAEpeczI=")</f>
        <v>#REF!</v>
      </c>
      <c r="AZ3" t="e">
        <f>AND(#REF!,"AAAAAEpeczM=")</f>
        <v>#REF!</v>
      </c>
      <c r="BA3" t="e">
        <f>IF(#REF!,"AAAAAEpeczQ=",0)</f>
        <v>#REF!</v>
      </c>
      <c r="BB3" t="e">
        <f>AND(#REF!,"AAAAAEpeczU=")</f>
        <v>#REF!</v>
      </c>
      <c r="BC3" t="e">
        <f>AND(#REF!,"AAAAAEpeczY=")</f>
        <v>#REF!</v>
      </c>
      <c r="BD3" t="e">
        <f>AND(#REF!,"AAAAAEpeczc=")</f>
        <v>#REF!</v>
      </c>
      <c r="BE3" t="e">
        <f>AND(#REF!,"AAAAAEpeczg=")</f>
        <v>#REF!</v>
      </c>
      <c r="BF3" t="e">
        <f>AND(#REF!,"AAAAAEpeczk=")</f>
        <v>#REF!</v>
      </c>
      <c r="BG3" t="e">
        <f>IF(#REF!,"AAAAAEpeczo=",0)</f>
        <v>#REF!</v>
      </c>
      <c r="BH3" t="e">
        <f>AND(#REF!,"AAAAAEpeczs=")</f>
        <v>#REF!</v>
      </c>
      <c r="BI3" t="e">
        <f>AND(#REF!,"AAAAAEpeczw=")</f>
        <v>#REF!</v>
      </c>
      <c r="BJ3" t="e">
        <f>AND(#REF!,"AAAAAEpecz0=")</f>
        <v>#REF!</v>
      </c>
      <c r="BK3" t="e">
        <f>AND(#REF!,"AAAAAEpecz4=")</f>
        <v>#REF!</v>
      </c>
      <c r="BL3" t="e">
        <f>AND(#REF!,"AAAAAEpecz8=")</f>
        <v>#REF!</v>
      </c>
      <c r="BM3" t="e">
        <f>IF(#REF!,"AAAAAEpec0A=",0)</f>
        <v>#REF!</v>
      </c>
      <c r="BN3" t="e">
        <f>AND(#REF!,"AAAAAEpec0E=")</f>
        <v>#REF!</v>
      </c>
      <c r="BO3" t="e">
        <f>AND(#REF!,"AAAAAEpec0I=")</f>
        <v>#REF!</v>
      </c>
      <c r="BP3" t="e">
        <f>AND(#REF!,"AAAAAEpec0M=")</f>
        <v>#REF!</v>
      </c>
      <c r="BQ3" t="e">
        <f>AND(#REF!,"AAAAAEpec0Q=")</f>
        <v>#REF!</v>
      </c>
      <c r="BR3" t="e">
        <f>AND(#REF!,"AAAAAEpec0U=")</f>
        <v>#REF!</v>
      </c>
      <c r="BS3" t="e">
        <f>IF(#REF!,"AAAAAEpec0Y=",0)</f>
        <v>#REF!</v>
      </c>
      <c r="BT3" t="e">
        <f>AND(#REF!,"AAAAAEpec0c=")</f>
        <v>#REF!</v>
      </c>
      <c r="BU3" t="e">
        <f>AND(#REF!,"AAAAAEpec0g=")</f>
        <v>#REF!</v>
      </c>
      <c r="BV3" t="e">
        <f>AND(#REF!,"AAAAAEpec0k=")</f>
        <v>#REF!</v>
      </c>
      <c r="BW3" t="e">
        <f>AND(#REF!,"AAAAAEpec0o=")</f>
        <v>#REF!</v>
      </c>
      <c r="BX3" t="e">
        <f>AND(#REF!,"AAAAAEpec0s=")</f>
        <v>#REF!</v>
      </c>
      <c r="BY3" t="e">
        <f>IF(#REF!,"AAAAAEpec0w=",0)</f>
        <v>#REF!</v>
      </c>
      <c r="BZ3" t="e">
        <f>AND(#REF!,"AAAAAEpec00=")</f>
        <v>#REF!</v>
      </c>
      <c r="CA3" t="e">
        <f>AND(#REF!,"AAAAAEpec04=")</f>
        <v>#REF!</v>
      </c>
      <c r="CB3" t="e">
        <f>AND(#REF!,"AAAAAEpec08=")</f>
        <v>#REF!</v>
      </c>
      <c r="CC3" t="e">
        <f>AND(#REF!,"AAAAAEpec1A=")</f>
        <v>#REF!</v>
      </c>
      <c r="CD3" t="e">
        <f>AND(#REF!,"AAAAAEpec1E=")</f>
        <v>#REF!</v>
      </c>
      <c r="CE3" t="e">
        <f>IF(#REF!,"AAAAAEpec1I=",0)</f>
        <v>#REF!</v>
      </c>
      <c r="CF3" t="e">
        <f>AND(#REF!,"AAAAAEpec1M=")</f>
        <v>#REF!</v>
      </c>
      <c r="CG3" t="e">
        <f>AND(#REF!,"AAAAAEpec1Q=")</f>
        <v>#REF!</v>
      </c>
      <c r="CH3" t="e">
        <f>AND(#REF!,"AAAAAEpec1U=")</f>
        <v>#REF!</v>
      </c>
      <c r="CI3" t="e">
        <f>AND(#REF!,"AAAAAEpec1Y=")</f>
        <v>#REF!</v>
      </c>
      <c r="CJ3" t="e">
        <f>AND(#REF!,"AAAAAEpec1c=")</f>
        <v>#REF!</v>
      </c>
      <c r="CK3" t="e">
        <f>IF(#REF!,"AAAAAEpec1g=",0)</f>
        <v>#REF!</v>
      </c>
      <c r="CL3" t="e">
        <f>AND(#REF!,"AAAAAEpec1k=")</f>
        <v>#REF!</v>
      </c>
      <c r="CM3" t="e">
        <f>AND(#REF!,"AAAAAEpec1o=")</f>
        <v>#REF!</v>
      </c>
      <c r="CN3" t="e">
        <f>AND(#REF!,"AAAAAEpec1s=")</f>
        <v>#REF!</v>
      </c>
      <c r="CO3" t="e">
        <f>AND(#REF!,"AAAAAEpec1w=")</f>
        <v>#REF!</v>
      </c>
      <c r="CP3" t="e">
        <f>AND(#REF!,"AAAAAEpec10=")</f>
        <v>#REF!</v>
      </c>
      <c r="CQ3" t="e">
        <f>IF(#REF!,"AAAAAEpec14=",0)</f>
        <v>#REF!</v>
      </c>
      <c r="CR3" t="e">
        <f>AND(#REF!,"AAAAAEpec18=")</f>
        <v>#REF!</v>
      </c>
      <c r="CS3" t="e">
        <f>AND(#REF!,"AAAAAEpec2A=")</f>
        <v>#REF!</v>
      </c>
      <c r="CT3" t="e">
        <f>AND(#REF!,"AAAAAEpec2E=")</f>
        <v>#REF!</v>
      </c>
      <c r="CU3" t="e">
        <f>AND(#REF!,"AAAAAEpec2I=")</f>
        <v>#REF!</v>
      </c>
      <c r="CV3" t="e">
        <f>AND(#REF!,"AAAAAEpec2M=")</f>
        <v>#REF!</v>
      </c>
      <c r="CW3" t="e">
        <f>IF(#REF!,"AAAAAEpec2Q=",0)</f>
        <v>#REF!</v>
      </c>
      <c r="CX3" t="e">
        <f>AND(#REF!,"AAAAAEpec2U=")</f>
        <v>#REF!</v>
      </c>
      <c r="CY3" t="e">
        <f>AND(#REF!,"AAAAAEpec2Y=")</f>
        <v>#REF!</v>
      </c>
      <c r="CZ3" t="e">
        <f>AND(#REF!,"AAAAAEpec2c=")</f>
        <v>#REF!</v>
      </c>
      <c r="DA3" t="e">
        <f>AND(#REF!,"AAAAAEpec2g=")</f>
        <v>#REF!</v>
      </c>
      <c r="DB3" t="e">
        <f>AND(#REF!,"AAAAAEpec2k=")</f>
        <v>#REF!</v>
      </c>
      <c r="DC3" t="e">
        <f>IF(#REF!,"AAAAAEpec2o=",0)</f>
        <v>#REF!</v>
      </c>
      <c r="DD3" t="e">
        <f>AND(#REF!,"AAAAAEpec2s=")</f>
        <v>#REF!</v>
      </c>
      <c r="DE3" t="e">
        <f>AND(#REF!,"AAAAAEpec2w=")</f>
        <v>#REF!</v>
      </c>
      <c r="DF3" t="e">
        <f>AND(#REF!,"AAAAAEpec20=")</f>
        <v>#REF!</v>
      </c>
      <c r="DG3" t="e">
        <f>AND(#REF!,"AAAAAEpec24=")</f>
        <v>#REF!</v>
      </c>
      <c r="DH3" t="e">
        <f>AND(#REF!,"AAAAAEpec28=")</f>
        <v>#REF!</v>
      </c>
      <c r="DI3" t="e">
        <f>IF(#REF!,"AAAAAEpec3A=",0)</f>
        <v>#REF!</v>
      </c>
      <c r="DJ3" t="e">
        <f>AND(#REF!,"AAAAAEpec3E=")</f>
        <v>#REF!</v>
      </c>
      <c r="DK3" t="e">
        <f>AND(#REF!,"AAAAAEpec3I=")</f>
        <v>#REF!</v>
      </c>
      <c r="DL3" t="e">
        <f>AND(#REF!,"AAAAAEpec3M=")</f>
        <v>#REF!</v>
      </c>
      <c r="DM3" t="e">
        <f>AND(#REF!,"AAAAAEpec3Q=")</f>
        <v>#REF!</v>
      </c>
      <c r="DN3" t="e">
        <f>AND(#REF!,"AAAAAEpec3U=")</f>
        <v>#REF!</v>
      </c>
      <c r="DO3" t="e">
        <f>IF(#REF!,"AAAAAEpec3Y=",0)</f>
        <v>#REF!</v>
      </c>
      <c r="DP3" t="e">
        <f>AND(#REF!,"AAAAAEpec3c=")</f>
        <v>#REF!</v>
      </c>
      <c r="DQ3" t="e">
        <f>AND(#REF!,"AAAAAEpec3g=")</f>
        <v>#REF!</v>
      </c>
      <c r="DR3" t="e">
        <f>AND(#REF!,"AAAAAEpec3k=")</f>
        <v>#REF!</v>
      </c>
      <c r="DS3" t="e">
        <f>AND(#REF!,"AAAAAEpec3o=")</f>
        <v>#REF!</v>
      </c>
      <c r="DT3" t="e">
        <f>AND(#REF!,"AAAAAEpec3s=")</f>
        <v>#REF!</v>
      </c>
      <c r="DU3" t="e">
        <f>IF(#REF!,"AAAAAEpec3w=",0)</f>
        <v>#REF!</v>
      </c>
      <c r="DV3" t="e">
        <f>AND(#REF!,"AAAAAEpec30=")</f>
        <v>#REF!</v>
      </c>
      <c r="DW3" t="e">
        <f>AND(#REF!,"AAAAAEpec34=")</f>
        <v>#REF!</v>
      </c>
      <c r="DX3" t="e">
        <f>AND(#REF!,"AAAAAEpec38=")</f>
        <v>#REF!</v>
      </c>
      <c r="DY3" t="e">
        <f>AND(#REF!,"AAAAAEpec4A=")</f>
        <v>#REF!</v>
      </c>
      <c r="DZ3" t="e">
        <f>AND(#REF!,"AAAAAEpec4E=")</f>
        <v>#REF!</v>
      </c>
      <c r="EA3" t="e">
        <f>IF(#REF!,"AAAAAEpec4I=",0)</f>
        <v>#REF!</v>
      </c>
      <c r="EB3" t="e">
        <f>AND(#REF!,"AAAAAEpec4M=")</f>
        <v>#REF!</v>
      </c>
      <c r="EC3" t="e">
        <f>AND(#REF!,"AAAAAEpec4Q=")</f>
        <v>#REF!</v>
      </c>
      <c r="ED3" t="e">
        <f>AND(#REF!,"AAAAAEpec4U=")</f>
        <v>#REF!</v>
      </c>
      <c r="EE3" t="e">
        <f>AND(#REF!,"AAAAAEpec4Y=")</f>
        <v>#REF!</v>
      </c>
      <c r="EF3" t="e">
        <f>AND(#REF!,"AAAAAEpec4c=")</f>
        <v>#REF!</v>
      </c>
      <c r="EG3" t="e">
        <f>IF(#REF!,"AAAAAEpec4g=",0)</f>
        <v>#REF!</v>
      </c>
      <c r="EH3" t="e">
        <f>AND(#REF!,"AAAAAEpec4k=")</f>
        <v>#REF!</v>
      </c>
      <c r="EI3" t="e">
        <f>AND(#REF!,"AAAAAEpec4o=")</f>
        <v>#REF!</v>
      </c>
      <c r="EJ3" t="e">
        <f>AND(#REF!,"AAAAAEpec4s=")</f>
        <v>#REF!</v>
      </c>
      <c r="EK3" t="e">
        <f>AND(#REF!,"AAAAAEpec4w=")</f>
        <v>#REF!</v>
      </c>
      <c r="EL3" t="e">
        <f>AND(#REF!,"AAAAAEpec40=")</f>
        <v>#REF!</v>
      </c>
      <c r="EM3" t="e">
        <f>IF(#REF!,"AAAAAEpec44=",0)</f>
        <v>#REF!</v>
      </c>
      <c r="EN3" t="e">
        <f>AND(#REF!,"AAAAAEpec48=")</f>
        <v>#REF!</v>
      </c>
      <c r="EO3" t="e">
        <f>AND(#REF!,"AAAAAEpec5A=")</f>
        <v>#REF!</v>
      </c>
      <c r="EP3" t="e">
        <f>AND(#REF!,"AAAAAEpec5E=")</f>
        <v>#REF!</v>
      </c>
      <c r="EQ3" t="e">
        <f>AND(#REF!,"AAAAAEpec5I=")</f>
        <v>#REF!</v>
      </c>
      <c r="ER3" t="e">
        <f>AND(#REF!,"AAAAAEpec5M=")</f>
        <v>#REF!</v>
      </c>
      <c r="ES3" t="e">
        <f>IF(#REF!,"AAAAAEpec5Q=",0)</f>
        <v>#REF!</v>
      </c>
      <c r="ET3" t="e">
        <f>AND(#REF!,"AAAAAEpec5U=")</f>
        <v>#REF!</v>
      </c>
      <c r="EU3" t="e">
        <f>AND(#REF!,"AAAAAEpec5Y=")</f>
        <v>#REF!</v>
      </c>
      <c r="EV3" t="e">
        <f>AND(#REF!,"AAAAAEpec5c=")</f>
        <v>#REF!</v>
      </c>
      <c r="EW3" t="e">
        <f>AND(#REF!,"AAAAAEpec5g=")</f>
        <v>#REF!</v>
      </c>
      <c r="EX3" t="e">
        <f>AND(#REF!,"AAAAAEpec5k=")</f>
        <v>#REF!</v>
      </c>
      <c r="EY3" t="e">
        <f>IF(#REF!,"AAAAAEpec5o=",0)</f>
        <v>#REF!</v>
      </c>
      <c r="EZ3" t="e">
        <f>AND(#REF!,"AAAAAEpec5s=")</f>
        <v>#REF!</v>
      </c>
      <c r="FA3" t="e">
        <f>AND(#REF!,"AAAAAEpec5w=")</f>
        <v>#REF!</v>
      </c>
      <c r="FB3" t="e">
        <f>AND(#REF!,"AAAAAEpec50=")</f>
        <v>#REF!</v>
      </c>
      <c r="FC3" t="e">
        <f>AND(#REF!,"AAAAAEpec54=")</f>
        <v>#REF!</v>
      </c>
      <c r="FD3" t="e">
        <f>AND(#REF!,"AAAAAEpec58=")</f>
        <v>#REF!</v>
      </c>
      <c r="FE3" t="e">
        <f>IF(#REF!,"AAAAAEpec6A=",0)</f>
        <v>#REF!</v>
      </c>
      <c r="FF3" t="e">
        <f>AND(#REF!,"AAAAAEpec6E=")</f>
        <v>#REF!</v>
      </c>
      <c r="FG3" t="e">
        <f>AND(#REF!,"AAAAAEpec6I=")</f>
        <v>#REF!</v>
      </c>
      <c r="FH3" t="e">
        <f>AND(#REF!,"AAAAAEpec6M=")</f>
        <v>#REF!</v>
      </c>
      <c r="FI3" t="e">
        <f>AND(#REF!,"AAAAAEpec6Q=")</f>
        <v>#REF!</v>
      </c>
      <c r="FJ3" t="e">
        <f>AND(#REF!,"AAAAAEpec6U=")</f>
        <v>#REF!</v>
      </c>
      <c r="FK3" t="e">
        <f>IF(#REF!,"AAAAAEpec6Y=",0)</f>
        <v>#REF!</v>
      </c>
      <c r="FL3" t="e">
        <f>AND(#REF!,"AAAAAEpec6c=")</f>
        <v>#REF!</v>
      </c>
      <c r="FM3" t="e">
        <f>AND(#REF!,"AAAAAEpec6g=")</f>
        <v>#REF!</v>
      </c>
      <c r="FN3" t="e">
        <f>AND(#REF!,"AAAAAEpec6k=")</f>
        <v>#REF!</v>
      </c>
      <c r="FO3" t="e">
        <f>AND(#REF!,"AAAAAEpec6o=")</f>
        <v>#REF!</v>
      </c>
      <c r="FP3" t="e">
        <f>AND(#REF!,"AAAAAEpec6s=")</f>
        <v>#REF!</v>
      </c>
      <c r="FQ3" t="e">
        <f>IF(#REF!,"AAAAAEpec6w=",0)</f>
        <v>#REF!</v>
      </c>
      <c r="FR3" t="e">
        <f>AND(#REF!,"AAAAAEpec60=")</f>
        <v>#REF!</v>
      </c>
      <c r="FS3" t="e">
        <f>AND(#REF!,"AAAAAEpec64=")</f>
        <v>#REF!</v>
      </c>
      <c r="FT3" t="e">
        <f>AND(#REF!,"AAAAAEpec68=")</f>
        <v>#REF!</v>
      </c>
      <c r="FU3" t="e">
        <f>AND(#REF!,"AAAAAEpec7A=")</f>
        <v>#REF!</v>
      </c>
      <c r="FV3" t="e">
        <f>AND(#REF!,"AAAAAEpec7E=")</f>
        <v>#REF!</v>
      </c>
      <c r="FW3" t="e">
        <f>IF(#REF!,"AAAAAEpec7I=",0)</f>
        <v>#REF!</v>
      </c>
      <c r="FX3" t="e">
        <f>AND(#REF!,"AAAAAEpec7M=")</f>
        <v>#REF!</v>
      </c>
      <c r="FY3" t="e">
        <f>AND(#REF!,"AAAAAEpec7Q=")</f>
        <v>#REF!</v>
      </c>
      <c r="FZ3" t="e">
        <f>AND(#REF!,"AAAAAEpec7U=")</f>
        <v>#REF!</v>
      </c>
      <c r="GA3" t="e">
        <f>AND(#REF!,"AAAAAEpec7Y=")</f>
        <v>#REF!</v>
      </c>
      <c r="GB3" t="e">
        <f>AND(#REF!,"AAAAAEpec7c=")</f>
        <v>#REF!</v>
      </c>
      <c r="GC3" t="e">
        <f>IF(#REF!,"AAAAAEpec7g=",0)</f>
        <v>#REF!</v>
      </c>
      <c r="GD3" t="e">
        <f>AND(#REF!,"AAAAAEpec7k=")</f>
        <v>#REF!</v>
      </c>
      <c r="GE3" t="e">
        <f>AND(#REF!,"AAAAAEpec7o=")</f>
        <v>#REF!</v>
      </c>
      <c r="GF3" t="e">
        <f>AND(#REF!,"AAAAAEpec7s=")</f>
        <v>#REF!</v>
      </c>
      <c r="GG3" t="e">
        <f>AND(#REF!,"AAAAAEpec7w=")</f>
        <v>#REF!</v>
      </c>
      <c r="GH3" t="e">
        <f>AND(#REF!,"AAAAAEpec70=")</f>
        <v>#REF!</v>
      </c>
      <c r="GI3" t="e">
        <f>IF(#REF!,"AAAAAEpec74=",0)</f>
        <v>#REF!</v>
      </c>
      <c r="GJ3" t="e">
        <f>AND(#REF!,"AAAAAEpec78=")</f>
        <v>#REF!</v>
      </c>
      <c r="GK3" t="e">
        <f>AND(#REF!,"AAAAAEpec8A=")</f>
        <v>#REF!</v>
      </c>
      <c r="GL3" t="e">
        <f>AND(#REF!,"AAAAAEpec8E=")</f>
        <v>#REF!</v>
      </c>
      <c r="GM3" t="e">
        <f>AND(#REF!,"AAAAAEpec8I=")</f>
        <v>#REF!</v>
      </c>
      <c r="GN3" t="e">
        <f>AND(#REF!,"AAAAAEpec8M=")</f>
        <v>#REF!</v>
      </c>
      <c r="GO3" t="e">
        <f>IF(#REF!,"AAAAAEpec8Q=",0)</f>
        <v>#REF!</v>
      </c>
      <c r="GP3" t="e">
        <f>AND(#REF!,"AAAAAEpec8U=")</f>
        <v>#REF!</v>
      </c>
      <c r="GQ3" t="e">
        <f>AND(#REF!,"AAAAAEpec8Y=")</f>
        <v>#REF!</v>
      </c>
      <c r="GR3" t="e">
        <f>AND(#REF!,"AAAAAEpec8c=")</f>
        <v>#REF!</v>
      </c>
      <c r="GS3" t="e">
        <f>AND(#REF!,"AAAAAEpec8g=")</f>
        <v>#REF!</v>
      </c>
      <c r="GT3" t="e">
        <f>AND(#REF!,"AAAAAEpec8k=")</f>
        <v>#REF!</v>
      </c>
      <c r="GU3" t="e">
        <f>IF(#REF!,"AAAAAEpec8o=",0)</f>
        <v>#REF!</v>
      </c>
      <c r="GV3" t="e">
        <f>AND(#REF!,"AAAAAEpec8s=")</f>
        <v>#REF!</v>
      </c>
      <c r="GW3" t="e">
        <f>AND(#REF!,"AAAAAEpec8w=")</f>
        <v>#REF!</v>
      </c>
      <c r="GX3" t="e">
        <f>AND(#REF!,"AAAAAEpec80=")</f>
        <v>#REF!</v>
      </c>
      <c r="GY3" t="e">
        <f>AND(#REF!,"AAAAAEpec84=")</f>
        <v>#REF!</v>
      </c>
      <c r="GZ3" t="e">
        <f>AND(#REF!,"AAAAAEpec88=")</f>
        <v>#REF!</v>
      </c>
      <c r="HA3" t="e">
        <f>IF(#REF!,"AAAAAEpec9A=",0)</f>
        <v>#REF!</v>
      </c>
      <c r="HB3" t="e">
        <f>AND(#REF!,"AAAAAEpec9E=")</f>
        <v>#REF!</v>
      </c>
      <c r="HC3" t="e">
        <f>AND(#REF!,"AAAAAEpec9I=")</f>
        <v>#REF!</v>
      </c>
      <c r="HD3" t="e">
        <f>AND(#REF!,"AAAAAEpec9M=")</f>
        <v>#REF!</v>
      </c>
      <c r="HE3" t="e">
        <f>AND(#REF!,"AAAAAEpec9Q=")</f>
        <v>#REF!</v>
      </c>
      <c r="HF3" t="e">
        <f>AND(#REF!,"AAAAAEpec9U=")</f>
        <v>#REF!</v>
      </c>
      <c r="HG3" t="e">
        <f>IF(#REF!,"AAAAAEpec9Y=",0)</f>
        <v>#REF!</v>
      </c>
      <c r="HH3" t="e">
        <f>AND(#REF!,"AAAAAEpec9c=")</f>
        <v>#REF!</v>
      </c>
      <c r="HI3" t="e">
        <f>AND(#REF!,"AAAAAEpec9g=")</f>
        <v>#REF!</v>
      </c>
      <c r="HJ3" t="e">
        <f>AND(#REF!,"AAAAAEpec9k=")</f>
        <v>#REF!</v>
      </c>
      <c r="HK3" t="e">
        <f>AND(#REF!,"AAAAAEpec9o=")</f>
        <v>#REF!</v>
      </c>
      <c r="HL3" t="e">
        <f>AND(#REF!,"AAAAAEpec9s=")</f>
        <v>#REF!</v>
      </c>
      <c r="HM3" t="e">
        <f>IF(#REF!,"AAAAAEpec9w=",0)</f>
        <v>#REF!</v>
      </c>
      <c r="HN3" t="e">
        <f>AND(#REF!,"AAAAAEpec90=")</f>
        <v>#REF!</v>
      </c>
      <c r="HO3" t="e">
        <f>AND(#REF!,"AAAAAEpec94=")</f>
        <v>#REF!</v>
      </c>
      <c r="HP3" t="e">
        <f>AND(#REF!,"AAAAAEpec98=")</f>
        <v>#REF!</v>
      </c>
      <c r="HQ3" t="e">
        <f>AND(#REF!,"AAAAAEpec+A=")</f>
        <v>#REF!</v>
      </c>
      <c r="HR3" t="e">
        <f>AND(#REF!,"AAAAAEpec+E=")</f>
        <v>#REF!</v>
      </c>
      <c r="HS3" t="e">
        <f>IF(#REF!,"AAAAAEpec+I=",0)</f>
        <v>#REF!</v>
      </c>
      <c r="HT3" t="e">
        <f>AND(#REF!,"AAAAAEpec+M=")</f>
        <v>#REF!</v>
      </c>
      <c r="HU3" t="e">
        <f>AND(#REF!,"AAAAAEpec+Q=")</f>
        <v>#REF!</v>
      </c>
      <c r="HV3" t="e">
        <f>AND(#REF!,"AAAAAEpec+U=")</f>
        <v>#REF!</v>
      </c>
      <c r="HW3" t="e">
        <f>AND(#REF!,"AAAAAEpec+Y=")</f>
        <v>#REF!</v>
      </c>
      <c r="HX3" t="e">
        <f>AND(#REF!,"AAAAAEpec+c=")</f>
        <v>#REF!</v>
      </c>
      <c r="HY3" t="e">
        <f>IF(#REF!,"AAAAAEpec+g=",0)</f>
        <v>#REF!</v>
      </c>
      <c r="HZ3" t="e">
        <f>AND(#REF!,"AAAAAEpec+k=")</f>
        <v>#REF!</v>
      </c>
      <c r="IA3" t="e">
        <f>AND(#REF!,"AAAAAEpec+o=")</f>
        <v>#REF!</v>
      </c>
      <c r="IB3" t="e">
        <f>AND(#REF!,"AAAAAEpec+s=")</f>
        <v>#REF!</v>
      </c>
      <c r="IC3" t="e">
        <f>AND(#REF!,"AAAAAEpec+w=")</f>
        <v>#REF!</v>
      </c>
      <c r="ID3" t="e">
        <f>AND(#REF!,"AAAAAEpec+0=")</f>
        <v>#REF!</v>
      </c>
      <c r="IE3" t="e">
        <f>IF(#REF!,"AAAAAEpec+4=",0)</f>
        <v>#REF!</v>
      </c>
      <c r="IF3" t="e">
        <f>AND(#REF!,"AAAAAEpec+8=")</f>
        <v>#REF!</v>
      </c>
      <c r="IG3" t="e">
        <f>AND(#REF!,"AAAAAEpec/A=")</f>
        <v>#REF!</v>
      </c>
      <c r="IH3" t="e">
        <f>AND(#REF!,"AAAAAEpec/E=")</f>
        <v>#REF!</v>
      </c>
      <c r="II3" t="e">
        <f>AND(#REF!,"AAAAAEpec/I=")</f>
        <v>#REF!</v>
      </c>
      <c r="IJ3" t="e">
        <f>AND(#REF!,"AAAAAEpec/M=")</f>
        <v>#REF!</v>
      </c>
      <c r="IK3" t="e">
        <f>IF(#REF!,"AAAAAEpec/Q=",0)</f>
        <v>#REF!</v>
      </c>
      <c r="IL3" t="e">
        <f>AND(#REF!,"AAAAAEpec/U=")</f>
        <v>#REF!</v>
      </c>
      <c r="IM3" t="e">
        <f>AND(#REF!,"AAAAAEpec/Y=")</f>
        <v>#REF!</v>
      </c>
      <c r="IN3" t="e">
        <f>AND(#REF!,"AAAAAEpec/c=")</f>
        <v>#REF!</v>
      </c>
      <c r="IO3" t="e">
        <f>AND(#REF!,"AAAAAEpec/g=")</f>
        <v>#REF!</v>
      </c>
      <c r="IP3" t="e">
        <f>AND(#REF!,"AAAAAEpec/k=")</f>
        <v>#REF!</v>
      </c>
      <c r="IQ3" t="e">
        <f>IF(#REF!,"AAAAAEpec/o=",0)</f>
        <v>#REF!</v>
      </c>
      <c r="IR3" t="e">
        <f>AND(#REF!,"AAAAAEpec/s=")</f>
        <v>#REF!</v>
      </c>
      <c r="IS3" t="e">
        <f>AND(#REF!,"AAAAAEpec/w=")</f>
        <v>#REF!</v>
      </c>
      <c r="IT3" t="e">
        <f>AND(#REF!,"AAAAAEpec/0=")</f>
        <v>#REF!</v>
      </c>
      <c r="IU3" t="e">
        <f>AND(#REF!,"AAAAAEpec/4=")</f>
        <v>#REF!</v>
      </c>
      <c r="IV3" t="e">
        <f>AND(#REF!,"AAAAAEpec/8=")</f>
        <v>#REF!</v>
      </c>
    </row>
    <row r="4" spans="1:224" ht="14.25">
      <c r="A4" t="e">
        <f>IF(#REF!,"AAAAABbXjQA=",0)</f>
        <v>#REF!</v>
      </c>
      <c r="B4" t="e">
        <f>AND(#REF!,"AAAAABbXjQE=")</f>
        <v>#REF!</v>
      </c>
      <c r="C4" t="e">
        <f>AND(#REF!,"AAAAABbXjQI=")</f>
        <v>#REF!</v>
      </c>
      <c r="D4" t="e">
        <f>AND(#REF!,"AAAAABbXjQM=")</f>
        <v>#REF!</v>
      </c>
      <c r="E4" t="e">
        <f>AND(#REF!,"AAAAABbXjQQ=")</f>
        <v>#REF!</v>
      </c>
      <c r="F4" t="e">
        <f>AND(#REF!,"AAAAABbXjQU=")</f>
        <v>#REF!</v>
      </c>
      <c r="G4" t="e">
        <f>IF(#REF!,"AAAAABbXjQY=",0)</f>
        <v>#REF!</v>
      </c>
      <c r="H4" t="e">
        <f>AND(#REF!,"AAAAABbXjQc=")</f>
        <v>#REF!</v>
      </c>
      <c r="I4" t="e">
        <f>AND(#REF!,"AAAAABbXjQg=")</f>
        <v>#REF!</v>
      </c>
      <c r="J4" t="e">
        <f>AND(#REF!,"AAAAABbXjQk=")</f>
        <v>#REF!</v>
      </c>
      <c r="K4" t="e">
        <f>AND(#REF!,"AAAAABbXjQo=")</f>
        <v>#REF!</v>
      </c>
      <c r="L4" t="e">
        <f>AND(#REF!,"AAAAABbXjQs=")</f>
        <v>#REF!</v>
      </c>
      <c r="M4" t="e">
        <f>IF(#REF!,"AAAAABbXjQw=",0)</f>
        <v>#REF!</v>
      </c>
      <c r="N4" t="e">
        <f>AND(#REF!,"AAAAABbXjQ0=")</f>
        <v>#REF!</v>
      </c>
      <c r="O4" t="e">
        <f>AND(#REF!,"AAAAABbXjQ4=")</f>
        <v>#REF!</v>
      </c>
      <c r="P4" t="e">
        <f>AND(#REF!,"AAAAABbXjQ8=")</f>
        <v>#REF!</v>
      </c>
      <c r="Q4" t="e">
        <f>AND(#REF!,"AAAAABbXjRA=")</f>
        <v>#REF!</v>
      </c>
      <c r="R4" t="e">
        <f>AND(#REF!,"AAAAABbXjRE=")</f>
        <v>#REF!</v>
      </c>
      <c r="S4" t="e">
        <f>IF(#REF!,"AAAAABbXjRI=",0)</f>
        <v>#REF!</v>
      </c>
      <c r="T4" t="e">
        <f>AND(#REF!,"AAAAABbXjRM=")</f>
        <v>#REF!</v>
      </c>
      <c r="U4" t="e">
        <f>AND(#REF!,"AAAAABbXjRQ=")</f>
        <v>#REF!</v>
      </c>
      <c r="V4" t="e">
        <f>AND(#REF!,"AAAAABbXjRU=")</f>
        <v>#REF!</v>
      </c>
      <c r="W4" t="e">
        <f>AND(#REF!,"AAAAABbXjRY=")</f>
        <v>#REF!</v>
      </c>
      <c r="X4" t="e">
        <f>AND(#REF!,"AAAAABbXjRc=")</f>
        <v>#REF!</v>
      </c>
      <c r="Y4" t="e">
        <f>IF(#REF!,"AAAAABbXjRg=",0)</f>
        <v>#REF!</v>
      </c>
      <c r="Z4" t="e">
        <f>AND(#REF!,"AAAAABbXjRk=")</f>
        <v>#REF!</v>
      </c>
      <c r="AA4" t="e">
        <f>AND(#REF!,"AAAAABbXjRo=")</f>
        <v>#REF!</v>
      </c>
      <c r="AB4" t="e">
        <f>AND(#REF!,"AAAAABbXjRs=")</f>
        <v>#REF!</v>
      </c>
      <c r="AC4" t="e">
        <f>AND(#REF!,"AAAAABbXjRw=")</f>
        <v>#REF!</v>
      </c>
      <c r="AD4" t="e">
        <f>AND(#REF!,"AAAAABbXjR0=")</f>
        <v>#REF!</v>
      </c>
      <c r="AE4" t="e">
        <f>IF(#REF!,"AAAAABbXjR4=",0)</f>
        <v>#REF!</v>
      </c>
      <c r="AF4" t="e">
        <f>AND(#REF!,"AAAAABbXjR8=")</f>
        <v>#REF!</v>
      </c>
      <c r="AG4" t="e">
        <f>AND(#REF!,"AAAAABbXjSA=")</f>
        <v>#REF!</v>
      </c>
      <c r="AH4" t="e">
        <f>AND(#REF!,"AAAAABbXjSE=")</f>
        <v>#REF!</v>
      </c>
      <c r="AI4" t="e">
        <f>AND(#REF!,"AAAAABbXjSI=")</f>
        <v>#REF!</v>
      </c>
      <c r="AJ4" t="e">
        <f>AND(#REF!,"AAAAABbXjSM=")</f>
        <v>#REF!</v>
      </c>
      <c r="AK4" t="e">
        <f>IF(#REF!,"AAAAABbXjSQ=",0)</f>
        <v>#REF!</v>
      </c>
      <c r="AL4" t="e">
        <f>AND(#REF!,"AAAAABbXjSU=")</f>
        <v>#REF!</v>
      </c>
      <c r="AM4" t="e">
        <f>AND(#REF!,"AAAAABbXjSY=")</f>
        <v>#REF!</v>
      </c>
      <c r="AN4" t="e">
        <f>AND(#REF!,"AAAAABbXjSc=")</f>
        <v>#REF!</v>
      </c>
      <c r="AO4" t="e">
        <f>AND(#REF!,"AAAAABbXjSg=")</f>
        <v>#REF!</v>
      </c>
      <c r="AP4" t="e">
        <f>AND(#REF!,"AAAAABbXjSk=")</f>
        <v>#REF!</v>
      </c>
      <c r="AQ4" t="e">
        <f>IF(#REF!,"AAAAABbXjSo=",0)</f>
        <v>#REF!</v>
      </c>
      <c r="AR4" t="e">
        <f>AND(#REF!,"AAAAABbXjSs=")</f>
        <v>#REF!</v>
      </c>
      <c r="AS4" t="e">
        <f>AND(#REF!,"AAAAABbXjSw=")</f>
        <v>#REF!</v>
      </c>
      <c r="AT4" t="e">
        <f>AND(#REF!,"AAAAABbXjS0=")</f>
        <v>#REF!</v>
      </c>
      <c r="AU4" t="e">
        <f>AND(#REF!,"AAAAABbXjS4=")</f>
        <v>#REF!</v>
      </c>
      <c r="AV4" t="e">
        <f>AND(#REF!,"AAAAABbXjS8=")</f>
        <v>#REF!</v>
      </c>
      <c r="AW4" t="e">
        <f>IF(#REF!,"AAAAABbXjTA=",0)</f>
        <v>#REF!</v>
      </c>
      <c r="AX4" t="e">
        <f>AND(#REF!,"AAAAABbXjTE=")</f>
        <v>#REF!</v>
      </c>
      <c r="AY4" t="e">
        <f>AND(#REF!,"AAAAABbXjTI=")</f>
        <v>#REF!</v>
      </c>
      <c r="AZ4" t="e">
        <f>AND(#REF!,"AAAAABbXjTM=")</f>
        <v>#REF!</v>
      </c>
      <c r="BA4" t="e">
        <f>AND(#REF!,"AAAAABbXjTQ=")</f>
        <v>#REF!</v>
      </c>
      <c r="BB4" t="e">
        <f>AND(#REF!,"AAAAABbXjTU=")</f>
        <v>#REF!</v>
      </c>
      <c r="BC4" t="e">
        <f>IF(#REF!,"AAAAABbXjTY=",0)</f>
        <v>#REF!</v>
      </c>
      <c r="BD4" t="e">
        <f>AND(#REF!,"AAAAABbXjTc=")</f>
        <v>#REF!</v>
      </c>
      <c r="BE4" t="e">
        <f>AND(#REF!,"AAAAABbXjTg=")</f>
        <v>#REF!</v>
      </c>
      <c r="BF4" t="e">
        <f>AND(#REF!,"AAAAABbXjTk=")</f>
        <v>#REF!</v>
      </c>
      <c r="BG4" t="e">
        <f>AND(#REF!,"AAAAABbXjTo=")</f>
        <v>#REF!</v>
      </c>
      <c r="BH4" t="e">
        <f>AND(#REF!,"AAAAABbXjTs=")</f>
        <v>#REF!</v>
      </c>
      <c r="BI4" t="e">
        <f>IF(#REF!,"AAAAABbXjTw=",0)</f>
        <v>#REF!</v>
      </c>
      <c r="BJ4" t="e">
        <f>AND(#REF!,"AAAAABbXjT0=")</f>
        <v>#REF!</v>
      </c>
      <c r="BK4" t="e">
        <f>AND(#REF!,"AAAAABbXjT4=")</f>
        <v>#REF!</v>
      </c>
      <c r="BL4" t="e">
        <f>AND(#REF!,"AAAAABbXjT8=")</f>
        <v>#REF!</v>
      </c>
      <c r="BM4" t="e">
        <f>AND(#REF!,"AAAAABbXjUA=")</f>
        <v>#REF!</v>
      </c>
      <c r="BN4" t="e">
        <f>AND(#REF!,"AAAAABbXjUE=")</f>
        <v>#REF!</v>
      </c>
      <c r="BO4" t="e">
        <f>IF(#REF!,"AAAAABbXjUI=",0)</f>
        <v>#REF!</v>
      </c>
      <c r="BP4" t="e">
        <f>AND(#REF!,"AAAAABbXjUM=")</f>
        <v>#REF!</v>
      </c>
      <c r="BQ4" t="e">
        <f>AND(#REF!,"AAAAABbXjUQ=")</f>
        <v>#REF!</v>
      </c>
      <c r="BR4" t="e">
        <f>AND(#REF!,"AAAAABbXjUU=")</f>
        <v>#REF!</v>
      </c>
      <c r="BS4" t="e">
        <f>AND(#REF!,"AAAAABbXjUY=")</f>
        <v>#REF!</v>
      </c>
      <c r="BT4" t="e">
        <f>AND(#REF!,"AAAAABbXjUc=")</f>
        <v>#REF!</v>
      </c>
      <c r="BU4" t="e">
        <f>IF(#REF!,"AAAAABbXjUg=",0)</f>
        <v>#REF!</v>
      </c>
      <c r="BV4" t="e">
        <f>AND(#REF!,"AAAAABbXjUk=")</f>
        <v>#REF!</v>
      </c>
      <c r="BW4" t="e">
        <f>AND(#REF!,"AAAAABbXjUo=")</f>
        <v>#REF!</v>
      </c>
      <c r="BX4" t="e">
        <f>AND(#REF!,"AAAAABbXjUs=")</f>
        <v>#REF!</v>
      </c>
      <c r="BY4" t="e">
        <f>AND(#REF!,"AAAAABbXjUw=")</f>
        <v>#REF!</v>
      </c>
      <c r="BZ4" t="e">
        <f>AND(#REF!,"AAAAABbXjU0=")</f>
        <v>#REF!</v>
      </c>
      <c r="CA4" t="e">
        <f>IF(#REF!,"AAAAABbXjU4=",0)</f>
        <v>#REF!</v>
      </c>
      <c r="CB4" t="e">
        <f>AND(#REF!,"AAAAABbXjU8=")</f>
        <v>#REF!</v>
      </c>
      <c r="CC4" t="e">
        <f>AND(#REF!,"AAAAABbXjVA=")</f>
        <v>#REF!</v>
      </c>
      <c r="CD4" t="e">
        <f>AND(#REF!,"AAAAABbXjVE=")</f>
        <v>#REF!</v>
      </c>
      <c r="CE4" t="e">
        <f>AND(#REF!,"AAAAABbXjVI=")</f>
        <v>#REF!</v>
      </c>
      <c r="CF4" t="e">
        <f>AND(#REF!,"AAAAABbXjVM=")</f>
        <v>#REF!</v>
      </c>
      <c r="CG4" t="e">
        <f>IF(#REF!,"AAAAABbXjVQ=",0)</f>
        <v>#REF!</v>
      </c>
      <c r="CH4" t="e">
        <f>AND(#REF!,"AAAAABbXjVU=")</f>
        <v>#REF!</v>
      </c>
      <c r="CI4" t="e">
        <f>AND(#REF!,"AAAAABbXjVY=")</f>
        <v>#REF!</v>
      </c>
      <c r="CJ4" t="e">
        <f>AND(#REF!,"AAAAABbXjVc=")</f>
        <v>#REF!</v>
      </c>
      <c r="CK4" t="e">
        <f>AND(#REF!,"AAAAABbXjVg=")</f>
        <v>#REF!</v>
      </c>
      <c r="CL4" t="e">
        <f>AND(#REF!,"AAAAABbXjVk=")</f>
        <v>#REF!</v>
      </c>
      <c r="CM4" t="e">
        <f>IF(#REF!,"AAAAABbXjVo=",0)</f>
        <v>#REF!</v>
      </c>
      <c r="CN4" t="e">
        <f>AND(#REF!,"AAAAABbXjVs=")</f>
        <v>#REF!</v>
      </c>
      <c r="CO4" t="e">
        <f>AND(#REF!,"AAAAABbXjVw=")</f>
        <v>#REF!</v>
      </c>
      <c r="CP4" t="e">
        <f>AND(#REF!,"AAAAABbXjV0=")</f>
        <v>#REF!</v>
      </c>
      <c r="CQ4" t="e">
        <f>AND(#REF!,"AAAAABbXjV4=")</f>
        <v>#REF!</v>
      </c>
      <c r="CR4" t="e">
        <f>AND(#REF!,"AAAAABbXjV8=")</f>
        <v>#REF!</v>
      </c>
      <c r="CS4" t="e">
        <f>IF(#REF!,"AAAAABbXjWA=",0)</f>
        <v>#REF!</v>
      </c>
      <c r="CT4" t="e">
        <f>AND(#REF!,"AAAAABbXjWE=")</f>
        <v>#REF!</v>
      </c>
      <c r="CU4" t="e">
        <f>AND(#REF!,"AAAAABbXjWI=")</f>
        <v>#REF!</v>
      </c>
      <c r="CV4" t="e">
        <f>AND(#REF!,"AAAAABbXjWM=")</f>
        <v>#REF!</v>
      </c>
      <c r="CW4" t="e">
        <f>AND(#REF!,"AAAAABbXjWQ=")</f>
        <v>#REF!</v>
      </c>
      <c r="CX4" t="e">
        <f>AND(#REF!,"AAAAABbXjWU=")</f>
        <v>#REF!</v>
      </c>
      <c r="CY4" t="e">
        <f>IF(#REF!,"AAAAABbXjWY=",0)</f>
        <v>#REF!</v>
      </c>
      <c r="CZ4" t="e">
        <f>AND(#REF!,"AAAAABbXjWc=")</f>
        <v>#REF!</v>
      </c>
      <c r="DA4" t="e">
        <f>AND(#REF!,"AAAAABbXjWg=")</f>
        <v>#REF!</v>
      </c>
      <c r="DB4" t="e">
        <f>AND(#REF!,"AAAAABbXjWk=")</f>
        <v>#REF!</v>
      </c>
      <c r="DC4" t="e">
        <f>AND(#REF!,"AAAAABbXjWo=")</f>
        <v>#REF!</v>
      </c>
      <c r="DD4" t="e">
        <f>AND(#REF!,"AAAAABbXjWs=")</f>
        <v>#REF!</v>
      </c>
      <c r="DE4" t="e">
        <f>IF(#REF!,"AAAAABbXjWw=",0)</f>
        <v>#REF!</v>
      </c>
      <c r="DF4" t="e">
        <f>AND(#REF!,"AAAAABbXjW0=")</f>
        <v>#REF!</v>
      </c>
      <c r="DG4" t="e">
        <f>AND(#REF!,"AAAAABbXjW4=")</f>
        <v>#REF!</v>
      </c>
      <c r="DH4" t="e">
        <f>AND(#REF!,"AAAAABbXjW8=")</f>
        <v>#REF!</v>
      </c>
      <c r="DI4" t="e">
        <f>AND(#REF!,"AAAAABbXjXA=")</f>
        <v>#REF!</v>
      </c>
      <c r="DJ4" t="e">
        <f>AND(#REF!,"AAAAABbXjXE=")</f>
        <v>#REF!</v>
      </c>
      <c r="DK4" t="e">
        <f>IF(#REF!,"AAAAABbXjXI=",0)</f>
        <v>#REF!</v>
      </c>
      <c r="DL4" t="e">
        <f>AND(#REF!,"AAAAABbXjXM=")</f>
        <v>#REF!</v>
      </c>
      <c r="DM4" t="e">
        <f>AND(#REF!,"AAAAABbXjXQ=")</f>
        <v>#REF!</v>
      </c>
      <c r="DN4" t="e">
        <f>AND(#REF!,"AAAAABbXjXU=")</f>
        <v>#REF!</v>
      </c>
      <c r="DO4" t="e">
        <f>AND(#REF!,"AAAAABbXjXY=")</f>
        <v>#REF!</v>
      </c>
      <c r="DP4" t="e">
        <f>AND(#REF!,"AAAAABbXjXc=")</f>
        <v>#REF!</v>
      </c>
      <c r="DQ4" t="e">
        <f>IF(#REF!,"AAAAABbXjXg=",0)</f>
        <v>#REF!</v>
      </c>
      <c r="DR4" t="e">
        <f>AND(#REF!,"AAAAABbXjXk=")</f>
        <v>#REF!</v>
      </c>
      <c r="DS4" t="e">
        <f>AND(#REF!,"AAAAABbXjXo=")</f>
        <v>#REF!</v>
      </c>
      <c r="DT4" t="e">
        <f>AND(#REF!,"AAAAABbXjXs=")</f>
        <v>#REF!</v>
      </c>
      <c r="DU4" t="e">
        <f>AND(#REF!,"AAAAABbXjXw=")</f>
        <v>#REF!</v>
      </c>
      <c r="DV4" t="e">
        <f>AND(#REF!,"AAAAABbXjX0=")</f>
        <v>#REF!</v>
      </c>
      <c r="DW4" t="e">
        <f>IF(#REF!,"AAAAABbXjX4=",0)</f>
        <v>#REF!</v>
      </c>
      <c r="DX4" t="e">
        <f>AND(#REF!,"AAAAABbXjX8=")</f>
        <v>#REF!</v>
      </c>
      <c r="DY4" t="e">
        <f>AND(#REF!,"AAAAABbXjYA=")</f>
        <v>#REF!</v>
      </c>
      <c r="DZ4" t="e">
        <f>AND(#REF!,"AAAAABbXjYE=")</f>
        <v>#REF!</v>
      </c>
      <c r="EA4" t="e">
        <f>AND(#REF!,"AAAAABbXjYI=")</f>
        <v>#REF!</v>
      </c>
      <c r="EB4" t="e">
        <f>AND(#REF!,"AAAAABbXjYM=")</f>
        <v>#REF!</v>
      </c>
      <c r="EC4" t="e">
        <f>IF(#REF!,"AAAAABbXjYQ=",0)</f>
        <v>#REF!</v>
      </c>
      <c r="ED4" t="e">
        <f>AND(#REF!,"AAAAABbXjYU=")</f>
        <v>#REF!</v>
      </c>
      <c r="EE4" t="e">
        <f>AND(#REF!,"AAAAABbXjYY=")</f>
        <v>#REF!</v>
      </c>
      <c r="EF4" t="e">
        <f>AND(#REF!,"AAAAABbXjYc=")</f>
        <v>#REF!</v>
      </c>
      <c r="EG4" t="e">
        <f>AND(#REF!,"AAAAABbXjYg=")</f>
        <v>#REF!</v>
      </c>
      <c r="EH4" t="e">
        <f>AND(#REF!,"AAAAABbXjYk=")</f>
        <v>#REF!</v>
      </c>
      <c r="EI4" t="e">
        <f>IF(#REF!,"AAAAABbXjYo=",0)</f>
        <v>#REF!</v>
      </c>
      <c r="EJ4" t="e">
        <f>AND(#REF!,"AAAAABbXjYs=")</f>
        <v>#REF!</v>
      </c>
      <c r="EK4" t="e">
        <f>AND(#REF!,"AAAAABbXjYw=")</f>
        <v>#REF!</v>
      </c>
      <c r="EL4" t="e">
        <f>AND(#REF!,"AAAAABbXjY0=")</f>
        <v>#REF!</v>
      </c>
      <c r="EM4" t="e">
        <f>AND(#REF!,"AAAAABbXjY4=")</f>
        <v>#REF!</v>
      </c>
      <c r="EN4" t="e">
        <f>AND(#REF!,"AAAAABbXjY8=")</f>
        <v>#REF!</v>
      </c>
      <c r="EO4" t="e">
        <f>IF(#REF!,"AAAAABbXjZA=",0)</f>
        <v>#REF!</v>
      </c>
      <c r="EP4" t="e">
        <f>AND(#REF!,"AAAAABbXjZE=")</f>
        <v>#REF!</v>
      </c>
      <c r="EQ4" t="e">
        <f>AND(#REF!,"AAAAABbXjZI=")</f>
        <v>#REF!</v>
      </c>
      <c r="ER4" t="e">
        <f>AND(#REF!,"AAAAABbXjZM=")</f>
        <v>#REF!</v>
      </c>
      <c r="ES4" t="e">
        <f>AND(#REF!,"AAAAABbXjZQ=")</f>
        <v>#REF!</v>
      </c>
      <c r="ET4" t="e">
        <f>AND(#REF!,"AAAAABbXjZU=")</f>
        <v>#REF!</v>
      </c>
      <c r="EU4" t="e">
        <f>IF(#REF!,"AAAAABbXjZY=",0)</f>
        <v>#REF!</v>
      </c>
      <c r="EV4" t="e">
        <f>AND(#REF!,"AAAAABbXjZc=")</f>
        <v>#REF!</v>
      </c>
      <c r="EW4" t="e">
        <f>AND(#REF!,"AAAAABbXjZg=")</f>
        <v>#REF!</v>
      </c>
      <c r="EX4" t="e">
        <f>AND(#REF!,"AAAAABbXjZk=")</f>
        <v>#REF!</v>
      </c>
      <c r="EY4" t="e">
        <f>AND(#REF!,"AAAAABbXjZo=")</f>
        <v>#REF!</v>
      </c>
      <c r="EZ4" t="e">
        <f>AND(#REF!,"AAAAABbXjZs=")</f>
        <v>#REF!</v>
      </c>
      <c r="FA4" t="e">
        <f>IF(#REF!,"AAAAABbXjZw=",0)</f>
        <v>#REF!</v>
      </c>
      <c r="FB4" t="e">
        <f>AND(#REF!,"AAAAABbXjZ0=")</f>
        <v>#REF!</v>
      </c>
      <c r="FC4" t="e">
        <f>AND(#REF!,"AAAAABbXjZ4=")</f>
        <v>#REF!</v>
      </c>
      <c r="FD4" t="e">
        <f>AND(#REF!,"AAAAABbXjZ8=")</f>
        <v>#REF!</v>
      </c>
      <c r="FE4" t="e">
        <f>AND(#REF!,"AAAAABbXjaA=")</f>
        <v>#REF!</v>
      </c>
      <c r="FF4" t="e">
        <f>AND(#REF!,"AAAAABbXjaE=")</f>
        <v>#REF!</v>
      </c>
      <c r="FG4" t="e">
        <f>IF(#REF!,"AAAAABbXjaI=",0)</f>
        <v>#REF!</v>
      </c>
      <c r="FH4" t="e">
        <f>AND(#REF!,"AAAAABbXjaM=")</f>
        <v>#REF!</v>
      </c>
      <c r="FI4" t="e">
        <f>AND(#REF!,"AAAAABbXjaQ=")</f>
        <v>#REF!</v>
      </c>
      <c r="FJ4" t="e">
        <f>AND(#REF!,"AAAAABbXjaU=")</f>
        <v>#REF!</v>
      </c>
      <c r="FK4" t="e">
        <f>AND(#REF!,"AAAAABbXjaY=")</f>
        <v>#REF!</v>
      </c>
      <c r="FL4" t="e">
        <f>AND(#REF!,"AAAAABbXjac=")</f>
        <v>#REF!</v>
      </c>
      <c r="FM4" t="e">
        <f>IF(#REF!,"AAAAABbXjag=",0)</f>
        <v>#REF!</v>
      </c>
      <c r="FN4" t="e">
        <f>AND(#REF!,"AAAAABbXjak=")</f>
        <v>#REF!</v>
      </c>
      <c r="FO4" t="e">
        <f>AND(#REF!,"AAAAABbXjao=")</f>
        <v>#REF!</v>
      </c>
      <c r="FP4" t="e">
        <f>AND(#REF!,"AAAAABbXjas=")</f>
        <v>#REF!</v>
      </c>
      <c r="FQ4" t="e">
        <f>AND(#REF!,"AAAAABbXjaw=")</f>
        <v>#REF!</v>
      </c>
      <c r="FR4" t="e">
        <f>AND(#REF!,"AAAAABbXja0=")</f>
        <v>#REF!</v>
      </c>
      <c r="FS4" t="e">
        <f>IF(#REF!,"AAAAABbXja4=",0)</f>
        <v>#REF!</v>
      </c>
      <c r="FT4" t="e">
        <f>AND(#REF!,"AAAAABbXja8=")</f>
        <v>#REF!</v>
      </c>
      <c r="FU4" t="e">
        <f>AND(#REF!,"AAAAABbXjbA=")</f>
        <v>#REF!</v>
      </c>
      <c r="FV4" t="e">
        <f>AND(#REF!,"AAAAABbXjbE=")</f>
        <v>#REF!</v>
      </c>
      <c r="FW4" t="e">
        <f>AND(#REF!,"AAAAABbXjbI=")</f>
        <v>#REF!</v>
      </c>
      <c r="FX4" t="e">
        <f>AND(#REF!,"AAAAABbXjbM=")</f>
        <v>#REF!</v>
      </c>
      <c r="FY4" t="e">
        <f>IF(#REF!,"AAAAABbXjbQ=",0)</f>
        <v>#REF!</v>
      </c>
      <c r="FZ4" t="e">
        <f>AND(#REF!,"AAAAABbXjbU=")</f>
        <v>#REF!</v>
      </c>
      <c r="GA4" t="e">
        <f>AND(#REF!,"AAAAABbXjbY=")</f>
        <v>#REF!</v>
      </c>
      <c r="GB4" t="e">
        <f>AND(#REF!,"AAAAABbXjbc=")</f>
        <v>#REF!</v>
      </c>
      <c r="GC4" t="e">
        <f>AND(#REF!,"AAAAABbXjbg=")</f>
        <v>#REF!</v>
      </c>
      <c r="GD4" t="e">
        <f>AND(#REF!,"AAAAABbXjbk=")</f>
        <v>#REF!</v>
      </c>
      <c r="GE4" t="e">
        <f>IF(#REF!,"AAAAABbXjbo=",0)</f>
        <v>#REF!</v>
      </c>
      <c r="GF4" t="e">
        <f>AND(#REF!,"AAAAABbXjbs=")</f>
        <v>#REF!</v>
      </c>
      <c r="GG4" t="e">
        <f>AND(#REF!,"AAAAABbXjbw=")</f>
        <v>#REF!</v>
      </c>
      <c r="GH4" t="e">
        <f>AND(#REF!,"AAAAABbXjb0=")</f>
        <v>#REF!</v>
      </c>
      <c r="GI4" t="e">
        <f>AND(#REF!,"AAAAABbXjb4=")</f>
        <v>#REF!</v>
      </c>
      <c r="GJ4" t="e">
        <f>AND(#REF!,"AAAAABbXjb8=")</f>
        <v>#REF!</v>
      </c>
      <c r="GK4" t="e">
        <f>IF(#REF!,"AAAAABbXjcA=",0)</f>
        <v>#REF!</v>
      </c>
      <c r="GL4" t="e">
        <f>AND(#REF!,"AAAAABbXjcE=")</f>
        <v>#REF!</v>
      </c>
      <c r="GM4" t="e">
        <f>AND(#REF!,"AAAAABbXjcI=")</f>
        <v>#REF!</v>
      </c>
      <c r="GN4" t="e">
        <f>AND(#REF!,"AAAAABbXjcM=")</f>
        <v>#REF!</v>
      </c>
      <c r="GO4" t="e">
        <f>AND(#REF!,"AAAAABbXjcQ=")</f>
        <v>#REF!</v>
      </c>
      <c r="GP4" t="e">
        <f>AND(#REF!,"AAAAABbXjcU=")</f>
        <v>#REF!</v>
      </c>
      <c r="GQ4" t="e">
        <f>IF(#REF!,"AAAAABbXjcY=",0)</f>
        <v>#REF!</v>
      </c>
      <c r="GR4" t="e">
        <f>AND(#REF!,"AAAAABbXjcc=")</f>
        <v>#REF!</v>
      </c>
      <c r="GS4" t="e">
        <f>AND(#REF!,"AAAAABbXjcg=")</f>
        <v>#REF!</v>
      </c>
      <c r="GT4" t="e">
        <f>AND(#REF!,"AAAAABbXjck=")</f>
        <v>#REF!</v>
      </c>
      <c r="GU4" t="e">
        <f>AND(#REF!,"AAAAABbXjco=")</f>
        <v>#REF!</v>
      </c>
      <c r="GV4" t="e">
        <f>AND(#REF!,"AAAAABbXjcs=")</f>
        <v>#REF!</v>
      </c>
      <c r="GW4" t="e">
        <f>IF(#REF!,"AAAAABbXjcw=",0)</f>
        <v>#REF!</v>
      </c>
      <c r="GX4" t="e">
        <f>AND(#REF!,"AAAAABbXjc0=")</f>
        <v>#REF!</v>
      </c>
      <c r="GY4" t="e">
        <f>AND(#REF!,"AAAAABbXjc4=")</f>
        <v>#REF!</v>
      </c>
      <c r="GZ4" t="e">
        <f>AND(#REF!,"AAAAABbXjc8=")</f>
        <v>#REF!</v>
      </c>
      <c r="HA4" t="e">
        <f>AND(#REF!,"AAAAABbXjdA=")</f>
        <v>#REF!</v>
      </c>
      <c r="HB4" t="e">
        <f>AND(#REF!,"AAAAABbXjdE=")</f>
        <v>#REF!</v>
      </c>
      <c r="HC4" t="e">
        <f>IF(#REF!,"AAAAABbXjdI=",0)</f>
        <v>#REF!</v>
      </c>
      <c r="HD4" t="e">
        <f>IF(#REF!,"AAAAABbXjdM=",0)</f>
        <v>#REF!</v>
      </c>
      <c r="HE4" t="e">
        <f>IF(#REF!,"AAAAABbXjdQ=",0)</f>
        <v>#REF!</v>
      </c>
      <c r="HF4" t="e">
        <f>IF(#REF!,"AAAAABbXjdU=",0)</f>
        <v>#REF!</v>
      </c>
      <c r="HG4" t="e">
        <f>IF(#REF!,"AAAAABbXjdY=",0)</f>
        <v>#REF!</v>
      </c>
      <c r="HH4" t="e">
        <f>IF(#REF!,"AAAAABbXjdc=",0)</f>
        <v>#REF!</v>
      </c>
      <c r="HI4" s="1" t="s">
        <v>0</v>
      </c>
      <c r="HJ4" t="s">
        <v>1</v>
      </c>
      <c r="HK4" t="e">
        <f>IF("N",[0]!PRINT_AREA,"AAAAABbXjdo=")</f>
        <v>#VALUE!</v>
      </c>
      <c r="HL4" t="e">
        <f>IF("N",[0]!PRINT_TITLES,"AAAAABbXjds=")</f>
        <v>#VALUE!</v>
      </c>
      <c r="HM4" t="e">
        <f>IF("N",[0]!Z_40616DB4_7F9F_4B35_910F_9FCE596BCE10_.wvu.PrintArea,"AAAAABbXjdw=")</f>
        <v>#VALUE!</v>
      </c>
      <c r="HN4" t="e">
        <f>IF("N",[0]!Z_40616DB4_7F9F_4B35_910F_9FCE596BCE10_.wvu.PrintTitles,"AAAAABbXjd0=")</f>
        <v>#VALUE!</v>
      </c>
      <c r="HO4" t="e">
        <f>IF("N",[0]!Z_555B612E_8805_4BDD_B09B_017B391DD432_.wvu.PrintArea,"AAAAABbXjd4=")</f>
        <v>#VALUE!</v>
      </c>
      <c r="HP4" t="e">
        <f>IF("N",[0]!Z_555B612E_8805_4BDD_B09B_017B391DD432_.wvu.PrintTitles,"AAAAABbXjd8=")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26"/>
  <sheetViews>
    <sheetView tabSelected="1" zoomScale="98" zoomScaleNormal="98" zoomScaleSheetLayoutView="98" zoomScalePageLayoutView="0" workbookViewId="0" topLeftCell="A1">
      <selection activeCell="E29" sqref="E29"/>
    </sheetView>
  </sheetViews>
  <sheetFormatPr defaultColWidth="11.421875" defaultRowHeight="15"/>
  <cols>
    <col min="1" max="1" width="2.7109375" style="7" customWidth="1"/>
    <col min="2" max="2" width="12.7109375" style="36" customWidth="1"/>
    <col min="3" max="3" width="29.421875" style="36" customWidth="1"/>
    <col min="4" max="4" width="16.421875" style="36" customWidth="1"/>
    <col min="5" max="5" width="15.140625" style="36" customWidth="1"/>
    <col min="6" max="6" width="15.140625" style="36" bestFit="1" customWidth="1"/>
    <col min="7" max="7" width="27.140625" style="37" customWidth="1"/>
    <col min="8" max="8" width="13.421875" style="36" customWidth="1"/>
    <col min="9" max="12" width="13.421875" style="38" customWidth="1"/>
    <col min="13" max="14" width="13.7109375" style="36" customWidth="1"/>
    <col min="15" max="16384" width="11.421875" style="7" customWidth="1"/>
  </cols>
  <sheetData>
    <row r="2" spans="2:14" ht="12.75">
      <c r="B2" s="68" t="s">
        <v>25</v>
      </c>
      <c r="C2" s="68"/>
      <c r="D2" s="68"/>
      <c r="E2" s="2"/>
      <c r="F2" s="3"/>
      <c r="G2" s="4"/>
      <c r="H2" s="3"/>
      <c r="I2" s="5"/>
      <c r="J2" s="5"/>
      <c r="K2" s="5"/>
      <c r="L2" s="5"/>
      <c r="M2" s="6"/>
      <c r="N2" s="6"/>
    </row>
    <row r="3" spans="2:14" ht="12.75">
      <c r="B3" s="8" t="s">
        <v>11</v>
      </c>
      <c r="C3" s="9"/>
      <c r="D3" s="9"/>
      <c r="E3" s="10"/>
      <c r="F3" s="10"/>
      <c r="G3" s="11"/>
      <c r="H3" s="10"/>
      <c r="I3" s="12"/>
      <c r="J3" s="12"/>
      <c r="K3" s="12"/>
      <c r="L3" s="12"/>
      <c r="M3" s="10"/>
      <c r="N3" s="10"/>
    </row>
    <row r="4" spans="2:14" ht="12.75">
      <c r="B4" s="8" t="s">
        <v>26</v>
      </c>
      <c r="C4" s="13"/>
      <c r="D4" s="14"/>
      <c r="E4" s="10"/>
      <c r="F4" s="10"/>
      <c r="G4" s="11"/>
      <c r="H4" s="10"/>
      <c r="I4" s="12"/>
      <c r="J4" s="12"/>
      <c r="K4" s="12"/>
      <c r="L4" s="12"/>
      <c r="M4" s="10"/>
      <c r="N4" s="10"/>
    </row>
    <row r="5" spans="2:14" ht="12.75">
      <c r="B5" s="8"/>
      <c r="C5" s="13"/>
      <c r="D5" s="14"/>
      <c r="E5" s="10"/>
      <c r="F5" s="10"/>
      <c r="G5" s="11"/>
      <c r="H5" s="10"/>
      <c r="I5" s="12"/>
      <c r="J5" s="12"/>
      <c r="K5" s="12"/>
      <c r="L5" s="12"/>
      <c r="M5" s="10"/>
      <c r="N5" s="10"/>
    </row>
    <row r="6" spans="2:14" s="21" customFormat="1" ht="13.5" thickBot="1">
      <c r="B6" s="15" t="s">
        <v>24</v>
      </c>
      <c r="C6" s="7"/>
      <c r="D6" s="31"/>
      <c r="E6" s="32"/>
      <c r="F6" s="33"/>
      <c r="G6" s="34"/>
      <c r="H6" s="33"/>
      <c r="M6" s="35"/>
      <c r="N6" s="35"/>
    </row>
    <row r="7" spans="2:14" s="21" customFormat="1" ht="12"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8">
        <v>8</v>
      </c>
      <c r="J7" s="19">
        <v>9</v>
      </c>
      <c r="K7" s="19">
        <v>10</v>
      </c>
      <c r="L7" s="19">
        <v>11</v>
      </c>
      <c r="M7" s="20">
        <v>13</v>
      </c>
      <c r="N7" s="20">
        <v>14</v>
      </c>
    </row>
    <row r="8" spans="2:256" s="24" customFormat="1" ht="57.75" customHeight="1">
      <c r="B8" s="41" t="s">
        <v>2</v>
      </c>
      <c r="C8" s="42" t="s">
        <v>4</v>
      </c>
      <c r="D8" s="42" t="s">
        <v>13</v>
      </c>
      <c r="E8" s="42" t="s">
        <v>12</v>
      </c>
      <c r="F8" s="42" t="s">
        <v>5</v>
      </c>
      <c r="G8" s="42" t="s">
        <v>6</v>
      </c>
      <c r="H8" s="42" t="s">
        <v>3</v>
      </c>
      <c r="I8" s="43" t="s">
        <v>16</v>
      </c>
      <c r="J8" s="42" t="s">
        <v>7</v>
      </c>
      <c r="K8" s="42" t="s">
        <v>8</v>
      </c>
      <c r="L8" s="42" t="s">
        <v>9</v>
      </c>
      <c r="M8" s="44" t="s">
        <v>10</v>
      </c>
      <c r="N8" s="44" t="s">
        <v>18</v>
      </c>
      <c r="O8" s="22"/>
      <c r="P8" s="22"/>
      <c r="Q8" s="22"/>
      <c r="R8" s="22"/>
      <c r="S8" s="22"/>
      <c r="T8" s="22"/>
      <c r="U8" s="22"/>
      <c r="V8" s="22"/>
      <c r="W8" s="2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3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3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3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3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3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3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3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3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3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3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3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3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3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3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3"/>
      <c r="IO8" s="22"/>
      <c r="IP8" s="22"/>
      <c r="IQ8" s="22"/>
      <c r="IR8" s="22"/>
      <c r="IS8" s="22"/>
      <c r="IT8" s="22"/>
      <c r="IU8" s="22"/>
      <c r="IV8" s="22"/>
    </row>
    <row r="9" spans="2:14" s="21" customFormat="1" ht="27" customHeight="1" thickBot="1">
      <c r="B9" s="46" t="s">
        <v>19</v>
      </c>
      <c r="C9" s="47" t="s">
        <v>21</v>
      </c>
      <c r="D9" s="48">
        <v>113066.36</v>
      </c>
      <c r="E9" s="48" t="s">
        <v>22</v>
      </c>
      <c r="F9" s="49" t="s">
        <v>20</v>
      </c>
      <c r="G9" s="49" t="s">
        <v>17</v>
      </c>
      <c r="H9" s="50" t="s">
        <v>14</v>
      </c>
      <c r="I9" s="51" t="s">
        <v>15</v>
      </c>
      <c r="J9" s="52">
        <v>44540</v>
      </c>
      <c r="K9" s="52">
        <v>44213</v>
      </c>
      <c r="L9" s="52">
        <f>K9+10</f>
        <v>44223</v>
      </c>
      <c r="M9" s="53">
        <f>L9+7+10+5+10</f>
        <v>44255</v>
      </c>
      <c r="N9" s="53" t="s">
        <v>23</v>
      </c>
    </row>
    <row r="10" spans="2:14" ht="12.75">
      <c r="B10" s="25"/>
      <c r="C10" s="45" t="s">
        <v>27</v>
      </c>
      <c r="D10" s="26"/>
      <c r="E10" s="27"/>
      <c r="F10" s="25"/>
      <c r="G10" s="28"/>
      <c r="H10" s="25"/>
      <c r="I10" s="29"/>
      <c r="J10" s="29"/>
      <c r="K10" s="29"/>
      <c r="L10" s="29"/>
      <c r="M10" s="30"/>
      <c r="N10" s="30"/>
    </row>
    <row r="11" spans="2:14" ht="12.75">
      <c r="B11" s="25"/>
      <c r="C11" s="45" t="s">
        <v>39</v>
      </c>
      <c r="D11" s="26"/>
      <c r="E11" s="27"/>
      <c r="F11" s="25"/>
      <c r="G11" s="28"/>
      <c r="H11" s="25"/>
      <c r="I11" s="29"/>
      <c r="J11" s="29"/>
      <c r="K11" s="29"/>
      <c r="L11" s="29"/>
      <c r="M11" s="30"/>
      <c r="N11" s="30"/>
    </row>
    <row r="12" spans="2:14" ht="13.5" thickBot="1">
      <c r="B12" s="25"/>
      <c r="C12" s="67"/>
      <c r="D12" s="67"/>
      <c r="E12" s="67"/>
      <c r="F12" s="25"/>
      <c r="G12" s="28"/>
      <c r="H12" s="25"/>
      <c r="I12" s="29"/>
      <c r="J12" s="29"/>
      <c r="K12" s="29"/>
      <c r="L12" s="29"/>
      <c r="M12" s="30"/>
      <c r="N12" s="30"/>
    </row>
    <row r="13" spans="2:14" ht="36" thickBot="1">
      <c r="B13" s="25"/>
      <c r="C13" s="54" t="s">
        <v>33</v>
      </c>
      <c r="D13" s="55" t="s">
        <v>40</v>
      </c>
      <c r="E13" s="55" t="s">
        <v>35</v>
      </c>
      <c r="F13" s="56" t="s">
        <v>38</v>
      </c>
      <c r="G13" s="29"/>
      <c r="H13" s="30"/>
      <c r="I13" s="30"/>
      <c r="J13" s="7"/>
      <c r="K13" s="7"/>
      <c r="L13" s="7"/>
      <c r="M13" s="7"/>
      <c r="N13" s="7"/>
    </row>
    <row r="14" spans="2:14" ht="12.75">
      <c r="B14" s="25"/>
      <c r="C14" s="61" t="s">
        <v>28</v>
      </c>
      <c r="D14" s="57">
        <v>23101.38</v>
      </c>
      <c r="E14" s="69" t="s">
        <v>36</v>
      </c>
      <c r="F14" s="73">
        <f>D14+D15</f>
        <v>60235.979999999996</v>
      </c>
      <c r="G14" s="38"/>
      <c r="I14" s="36"/>
      <c r="J14" s="7"/>
      <c r="K14" s="7"/>
      <c r="L14" s="7"/>
      <c r="M14" s="7"/>
      <c r="N14" s="7"/>
    </row>
    <row r="15" spans="2:14" ht="12.75">
      <c r="B15" s="25"/>
      <c r="C15" s="62" t="s">
        <v>29</v>
      </c>
      <c r="D15" s="58">
        <v>37134.6</v>
      </c>
      <c r="E15" s="70"/>
      <c r="F15" s="74"/>
      <c r="G15" s="38"/>
      <c r="I15" s="36"/>
      <c r="J15" s="7"/>
      <c r="K15" s="7"/>
      <c r="L15" s="7"/>
      <c r="M15" s="7"/>
      <c r="N15" s="7"/>
    </row>
    <row r="16" spans="2:14" ht="12.75">
      <c r="B16" s="25"/>
      <c r="C16" s="62" t="s">
        <v>30</v>
      </c>
      <c r="D16" s="58">
        <v>8454.8</v>
      </c>
      <c r="E16" s="71" t="s">
        <v>37</v>
      </c>
      <c r="F16" s="75">
        <f>D16+D17+D18</f>
        <v>52830.38</v>
      </c>
      <c r="G16" s="38"/>
      <c r="I16" s="36"/>
      <c r="J16" s="7"/>
      <c r="K16" s="7"/>
      <c r="L16" s="7"/>
      <c r="M16" s="7"/>
      <c r="N16" s="7"/>
    </row>
    <row r="17" spans="2:14" ht="12.75">
      <c r="B17" s="25"/>
      <c r="C17" s="62" t="s">
        <v>31</v>
      </c>
      <c r="D17" s="58">
        <v>12613.19</v>
      </c>
      <c r="E17" s="70"/>
      <c r="F17" s="74"/>
      <c r="G17" s="38"/>
      <c r="I17" s="36"/>
      <c r="J17" s="7"/>
      <c r="K17" s="7"/>
      <c r="L17" s="7"/>
      <c r="M17" s="7"/>
      <c r="N17" s="7"/>
    </row>
    <row r="18" spans="2:14" ht="13.5" thickBot="1">
      <c r="B18" s="25"/>
      <c r="C18" s="63" t="s">
        <v>32</v>
      </c>
      <c r="D18" s="59">
        <v>31762.39</v>
      </c>
      <c r="E18" s="72"/>
      <c r="F18" s="76"/>
      <c r="G18" s="38"/>
      <c r="I18" s="36"/>
      <c r="J18" s="7"/>
      <c r="K18" s="7"/>
      <c r="L18" s="7"/>
      <c r="M18" s="7"/>
      <c r="N18" s="7"/>
    </row>
    <row r="19" spans="2:14" ht="15" thickBot="1">
      <c r="B19" s="25"/>
      <c r="C19" s="64" t="s">
        <v>34</v>
      </c>
      <c r="D19" s="65"/>
      <c r="E19" s="66"/>
      <c r="F19" s="60">
        <f>SUM(F14:F18)</f>
        <v>113066.35999999999</v>
      </c>
      <c r="G19" s="38"/>
      <c r="I19" s="36"/>
      <c r="J19" s="7"/>
      <c r="K19" s="7"/>
      <c r="L19" s="7"/>
      <c r="M19" s="7"/>
      <c r="N19" s="7"/>
    </row>
    <row r="20" spans="2:5" ht="12.75">
      <c r="B20" s="25"/>
      <c r="E20" s="40"/>
    </row>
    <row r="21" ht="12.75">
      <c r="B21" s="25"/>
    </row>
    <row r="22" spans="2:4" ht="12.75">
      <c r="B22" s="25"/>
      <c r="C22" s="39"/>
      <c r="D22" s="39"/>
    </row>
    <row r="23" ht="12.75">
      <c r="B23" s="25"/>
    </row>
    <row r="24" ht="12.75">
      <c r="B24" s="25"/>
    </row>
    <row r="25" ht="12.75">
      <c r="B25" s="25"/>
    </row>
    <row r="26" ht="12.75">
      <c r="B26" s="25"/>
    </row>
  </sheetData>
  <sheetProtection/>
  <mergeCells count="7">
    <mergeCell ref="C19:E19"/>
    <mergeCell ref="C12:E12"/>
    <mergeCell ref="B2:D2"/>
    <mergeCell ref="E14:E15"/>
    <mergeCell ref="E16:E18"/>
    <mergeCell ref="F14:F15"/>
    <mergeCell ref="F16:F18"/>
  </mergeCells>
  <printOptions horizontalCentered="1"/>
  <pageMargins left="0.45" right="0.45" top="0.75" bottom="0.75" header="0.3" footer="0.3"/>
  <pageSetup fitToHeight="1" fitToWidth="1" orientation="landscape" paperSize="9" scale="66"/>
  <headerFooter>
    <oddHeader>&amp;CRegional Housing Programme 
PAF PROCUREMENT PLAN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CAD1</dc:creator>
  <cp:keywords/>
  <dc:description/>
  <cp:lastModifiedBy>Milica Bakic</cp:lastModifiedBy>
  <cp:lastPrinted>2015-06-08T13:19:38Z</cp:lastPrinted>
  <dcterms:created xsi:type="dcterms:W3CDTF">2011-04-07T13:09:15Z</dcterms:created>
  <dcterms:modified xsi:type="dcterms:W3CDTF">2021-12-21T11:01:25Z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13W6s8YDncckoE7T-BZXY1qzghqBwAHaiZ6nQydn2Z5A</vt:lpwstr>
  </property>
  <property fmtid="{D5CDD505-2E9C-101B-9397-08002B2CF9AE}" pid="4" name="Google.Documents.RevisionId">
    <vt:lpwstr>02863778633694406062</vt:lpwstr>
  </property>
  <property fmtid="{D5CDD505-2E9C-101B-9397-08002B2CF9AE}" pid="5" name="Google.Documents.PreviousRevisionId">
    <vt:lpwstr>10504716480570677033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